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jb22\Desktop\"/>
    </mc:Choice>
  </mc:AlternateContent>
  <xr:revisionPtr revIDLastSave="0" documentId="13_ncr:1_{9DEA0F3C-22F0-46E6-9ED0-A76FC46E045C}" xr6:coauthVersionLast="36" xr6:coauthVersionMax="36" xr10:uidLastSave="{00000000-0000-0000-0000-000000000000}"/>
  <bookViews>
    <workbookView xWindow="0" yWindow="0" windowWidth="21945" windowHeight="10905" xr2:uid="{00000000-000D-0000-FFFF-FFFF00000000}"/>
  </bookViews>
  <sheets>
    <sheet name="AAR Results" sheetId="1" r:id="rId1"/>
    <sheet name="AAR Summary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0" i="1" l="1"/>
  <c r="P80" i="1"/>
  <c r="Q80" i="1"/>
  <c r="R80" i="1"/>
  <c r="S80" i="1"/>
  <c r="T80" i="1"/>
  <c r="U80" i="1"/>
  <c r="V80" i="1"/>
  <c r="O81" i="1"/>
  <c r="P81" i="1"/>
  <c r="W81" i="1" s="1"/>
  <c r="Q81" i="1"/>
  <c r="R81" i="1"/>
  <c r="S81" i="1"/>
  <c r="T81" i="1"/>
  <c r="U81" i="1"/>
  <c r="V81" i="1"/>
  <c r="O82" i="1"/>
  <c r="P82" i="1"/>
  <c r="W82" i="1" s="1"/>
  <c r="Q82" i="1"/>
  <c r="R82" i="1"/>
  <c r="S82" i="1"/>
  <c r="T82" i="1"/>
  <c r="U82" i="1"/>
  <c r="V82" i="1"/>
  <c r="O83" i="1"/>
  <c r="P83" i="1"/>
  <c r="W83" i="1" s="1"/>
  <c r="Q83" i="1"/>
  <c r="R83" i="1"/>
  <c r="S83" i="1"/>
  <c r="T83" i="1"/>
  <c r="U83" i="1"/>
  <c r="V83" i="1"/>
  <c r="O84" i="1"/>
  <c r="P84" i="1"/>
  <c r="W84" i="1" s="1"/>
  <c r="Q84" i="1"/>
  <c r="R84" i="1"/>
  <c r="S84" i="1"/>
  <c r="T84" i="1"/>
  <c r="U84" i="1"/>
  <c r="V84" i="1"/>
  <c r="V79" i="1"/>
  <c r="U79" i="1"/>
  <c r="W79" i="1" s="1"/>
  <c r="T79" i="1"/>
  <c r="S79" i="1"/>
  <c r="R79" i="1"/>
  <c r="Q79" i="1"/>
  <c r="P79" i="1"/>
  <c r="O79" i="1"/>
  <c r="V88" i="1"/>
  <c r="U88" i="1"/>
  <c r="T88" i="1"/>
  <c r="S88" i="1"/>
  <c r="R88" i="1"/>
  <c r="Q88" i="1"/>
  <c r="P88" i="1"/>
  <c r="O88" i="1"/>
  <c r="V87" i="1"/>
  <c r="U87" i="1"/>
  <c r="T87" i="1"/>
  <c r="S87" i="1"/>
  <c r="R87" i="1"/>
  <c r="Q87" i="1"/>
  <c r="P87" i="1"/>
  <c r="O87" i="1"/>
  <c r="V86" i="1"/>
  <c r="U86" i="1"/>
  <c r="T86" i="1"/>
  <c r="S86" i="1"/>
  <c r="R86" i="1"/>
  <c r="Q86" i="1"/>
  <c r="P86" i="1"/>
  <c r="O86" i="1"/>
  <c r="N84" i="1"/>
  <c r="M84" i="1"/>
  <c r="L84" i="1"/>
  <c r="K84" i="1"/>
  <c r="J84" i="1"/>
  <c r="I84" i="1"/>
  <c r="H84" i="1"/>
  <c r="G84" i="1"/>
  <c r="F84" i="1"/>
  <c r="N83" i="1"/>
  <c r="M83" i="1"/>
  <c r="L83" i="1"/>
  <c r="K83" i="1"/>
  <c r="J83" i="1"/>
  <c r="I83" i="1"/>
  <c r="H83" i="1"/>
  <c r="G83" i="1"/>
  <c r="F83" i="1"/>
  <c r="N82" i="1"/>
  <c r="M82" i="1"/>
  <c r="L82" i="1"/>
  <c r="K82" i="1"/>
  <c r="J82" i="1"/>
  <c r="I82" i="1"/>
  <c r="H82" i="1"/>
  <c r="G82" i="1"/>
  <c r="F82" i="1"/>
  <c r="N81" i="1"/>
  <c r="M81" i="1"/>
  <c r="L81" i="1"/>
  <c r="K81" i="1"/>
  <c r="J81" i="1"/>
  <c r="I81" i="1"/>
  <c r="H81" i="1"/>
  <c r="G81" i="1"/>
  <c r="F81" i="1"/>
  <c r="N80" i="1"/>
  <c r="M80" i="1"/>
  <c r="L80" i="1"/>
  <c r="K80" i="1"/>
  <c r="J80" i="1"/>
  <c r="I80" i="1"/>
  <c r="H80" i="1"/>
  <c r="G80" i="1"/>
  <c r="F80" i="1"/>
  <c r="N79" i="1"/>
  <c r="M79" i="1"/>
  <c r="L79" i="1"/>
  <c r="K79" i="1"/>
  <c r="J79" i="1"/>
  <c r="I79" i="1"/>
  <c r="H79" i="1"/>
  <c r="G79" i="1"/>
  <c r="F79" i="1"/>
  <c r="W88" i="1" l="1"/>
  <c r="W87" i="1"/>
  <c r="W86" i="1"/>
  <c r="W80" i="1"/>
  <c r="O9" i="1"/>
  <c r="V64" i="1"/>
  <c r="U64" i="1"/>
  <c r="T64" i="1"/>
  <c r="S64" i="1"/>
  <c r="R64" i="1"/>
  <c r="Q64" i="1"/>
  <c r="P64" i="1"/>
  <c r="O64" i="1"/>
  <c r="W64" i="1" s="1"/>
  <c r="N64" i="1"/>
  <c r="M64" i="1"/>
  <c r="L64" i="1"/>
  <c r="K64" i="1"/>
  <c r="J64" i="1"/>
  <c r="I64" i="1"/>
  <c r="H64" i="1"/>
  <c r="G64" i="1"/>
  <c r="F64" i="1"/>
  <c r="V63" i="1"/>
  <c r="U63" i="1"/>
  <c r="T63" i="1"/>
  <c r="S63" i="1"/>
  <c r="R63" i="1"/>
  <c r="Q63" i="1"/>
  <c r="P63" i="1"/>
  <c r="O63" i="1"/>
  <c r="W63" i="1" s="1"/>
  <c r="N63" i="1"/>
  <c r="M63" i="1"/>
  <c r="L63" i="1"/>
  <c r="K63" i="1"/>
  <c r="J63" i="1"/>
  <c r="I63" i="1"/>
  <c r="H63" i="1"/>
  <c r="G63" i="1"/>
  <c r="F63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V52" i="1"/>
  <c r="U52" i="1"/>
  <c r="T52" i="1"/>
  <c r="S52" i="1"/>
  <c r="R52" i="1"/>
  <c r="Q52" i="1"/>
  <c r="P52" i="1"/>
  <c r="O52" i="1"/>
  <c r="W52" i="1" s="1"/>
  <c r="N52" i="1"/>
  <c r="M52" i="1"/>
  <c r="L52" i="1"/>
  <c r="K52" i="1"/>
  <c r="J52" i="1"/>
  <c r="I52" i="1"/>
  <c r="H52" i="1"/>
  <c r="G52" i="1"/>
  <c r="F52" i="1"/>
  <c r="V51" i="1"/>
  <c r="V57" i="1" s="1"/>
  <c r="U51" i="1"/>
  <c r="U57" i="1" s="1"/>
  <c r="T51" i="1"/>
  <c r="T57" i="1" s="1"/>
  <c r="S51" i="1"/>
  <c r="S57" i="1" s="1"/>
  <c r="R51" i="1"/>
  <c r="R57" i="1" s="1"/>
  <c r="Q51" i="1"/>
  <c r="Q57" i="1" s="1"/>
  <c r="P51" i="1"/>
  <c r="P57" i="1" s="1"/>
  <c r="O51" i="1"/>
  <c r="O58" i="1" s="1"/>
  <c r="N51" i="1"/>
  <c r="M51" i="1"/>
  <c r="M58" i="1" s="1"/>
  <c r="L51" i="1"/>
  <c r="L58" i="1" s="1"/>
  <c r="K51" i="1"/>
  <c r="K58" i="1" s="1"/>
  <c r="J51" i="1"/>
  <c r="J58" i="1" s="1"/>
  <c r="I51" i="1"/>
  <c r="I57" i="1" s="1"/>
  <c r="H51" i="1"/>
  <c r="H58" i="1" s="1"/>
  <c r="G51" i="1"/>
  <c r="G58" i="1" s="1"/>
  <c r="F51" i="1"/>
  <c r="F58" i="1" s="1"/>
  <c r="H59" i="1" l="1"/>
  <c r="J59" i="1"/>
  <c r="I58" i="1"/>
  <c r="I59" i="1" s="1"/>
  <c r="H57" i="1"/>
  <c r="T58" i="1"/>
  <c r="T59" i="1" s="1"/>
  <c r="F57" i="1"/>
  <c r="F59" i="1" s="1"/>
  <c r="G57" i="1"/>
  <c r="G59" i="1" s="1"/>
  <c r="S58" i="1"/>
  <c r="S59" i="1" s="1"/>
  <c r="W51" i="1"/>
  <c r="R58" i="1"/>
  <c r="R59" i="1" s="1"/>
  <c r="M57" i="1"/>
  <c r="M59" i="1" s="1"/>
  <c r="Q58" i="1"/>
  <c r="Q59" i="1" s="1"/>
  <c r="W53" i="1"/>
  <c r="L57" i="1"/>
  <c r="L59" i="1" s="1"/>
  <c r="P58" i="1"/>
  <c r="P59" i="1" s="1"/>
  <c r="W54" i="1"/>
  <c r="K57" i="1"/>
  <c r="K59" i="1" s="1"/>
  <c r="W55" i="1"/>
  <c r="J57" i="1"/>
  <c r="V58" i="1"/>
  <c r="V59" i="1" s="1"/>
  <c r="W56" i="1"/>
  <c r="O57" i="1"/>
  <c r="O59" i="1" s="1"/>
  <c r="U58" i="1"/>
  <c r="U59" i="1" s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V45" i="1"/>
  <c r="U45" i="1"/>
  <c r="T45" i="1"/>
  <c r="S45" i="1"/>
  <c r="R45" i="1"/>
  <c r="Q45" i="1"/>
  <c r="P45" i="1"/>
  <c r="O45" i="1"/>
  <c r="W45" i="1" s="1"/>
  <c r="N45" i="1"/>
  <c r="M45" i="1"/>
  <c r="L45" i="1"/>
  <c r="K45" i="1"/>
  <c r="J45" i="1"/>
  <c r="I45" i="1"/>
  <c r="H45" i="1"/>
  <c r="G45" i="1"/>
  <c r="F45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W46" i="1" l="1"/>
  <c r="W57" i="1"/>
  <c r="W58" i="1"/>
  <c r="W59" i="1" s="1"/>
  <c r="W44" i="1"/>
  <c r="L66" i="1"/>
  <c r="L67" i="1" s="1"/>
  <c r="L65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I75" i="1" s="1"/>
  <c r="H74" i="1"/>
  <c r="G74" i="1"/>
  <c r="F74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J76" i="1" s="1"/>
  <c r="I73" i="1"/>
  <c r="H73" i="1"/>
  <c r="G73" i="1"/>
  <c r="F73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V69" i="1"/>
  <c r="U69" i="1"/>
  <c r="T69" i="1"/>
  <c r="S69" i="1"/>
  <c r="R69" i="1"/>
  <c r="Q69" i="1"/>
  <c r="P69" i="1"/>
  <c r="O69" i="1"/>
  <c r="N69" i="1"/>
  <c r="M69" i="1"/>
  <c r="M76" i="1" s="1"/>
  <c r="L69" i="1"/>
  <c r="L76" i="1" s="1"/>
  <c r="K69" i="1"/>
  <c r="K76" i="1" s="1"/>
  <c r="J69" i="1"/>
  <c r="J75" i="1" s="1"/>
  <c r="I69" i="1"/>
  <c r="I76" i="1" s="1"/>
  <c r="H69" i="1"/>
  <c r="H76" i="1" s="1"/>
  <c r="G69" i="1"/>
  <c r="G76" i="1" s="1"/>
  <c r="F69" i="1"/>
  <c r="F76" i="1" s="1"/>
  <c r="V62" i="1"/>
  <c r="U62" i="1"/>
  <c r="T62" i="1"/>
  <c r="S62" i="1"/>
  <c r="R62" i="1"/>
  <c r="Q62" i="1"/>
  <c r="P62" i="1"/>
  <c r="O62" i="1"/>
  <c r="W62" i="1" s="1"/>
  <c r="N62" i="1"/>
  <c r="M62" i="1"/>
  <c r="L62" i="1"/>
  <c r="K62" i="1"/>
  <c r="J62" i="1"/>
  <c r="I62" i="1"/>
  <c r="H62" i="1"/>
  <c r="G62" i="1"/>
  <c r="F62" i="1"/>
  <c r="V61" i="1"/>
  <c r="U61" i="1"/>
  <c r="T61" i="1"/>
  <c r="S61" i="1"/>
  <c r="R61" i="1"/>
  <c r="Q61" i="1"/>
  <c r="P61" i="1"/>
  <c r="O61" i="1"/>
  <c r="N61" i="1"/>
  <c r="M61" i="1"/>
  <c r="M66" i="1" s="1"/>
  <c r="L61" i="1"/>
  <c r="K61" i="1"/>
  <c r="K66" i="1" s="1"/>
  <c r="J61" i="1"/>
  <c r="J66" i="1" s="1"/>
  <c r="I61" i="1"/>
  <c r="I66" i="1" s="1"/>
  <c r="H61" i="1"/>
  <c r="H66" i="1" s="1"/>
  <c r="G61" i="1"/>
  <c r="G66" i="1" s="1"/>
  <c r="F61" i="1"/>
  <c r="F66" i="1" s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V41" i="1"/>
  <c r="U41" i="1"/>
  <c r="T41" i="1"/>
  <c r="S41" i="1"/>
  <c r="R41" i="1"/>
  <c r="Q41" i="1"/>
  <c r="P41" i="1"/>
  <c r="O41" i="1"/>
  <c r="N41" i="1"/>
  <c r="M41" i="1"/>
  <c r="L41" i="1"/>
  <c r="K41" i="1"/>
  <c r="K47" i="1" s="1"/>
  <c r="J41" i="1"/>
  <c r="I41" i="1"/>
  <c r="H41" i="1"/>
  <c r="G41" i="1"/>
  <c r="F41" i="1"/>
  <c r="V40" i="1"/>
  <c r="U40" i="1"/>
  <c r="T40" i="1"/>
  <c r="S40" i="1"/>
  <c r="R40" i="1"/>
  <c r="Q40" i="1"/>
  <c r="P40" i="1"/>
  <c r="O40" i="1"/>
  <c r="N40" i="1"/>
  <c r="M40" i="1"/>
  <c r="M47" i="1" s="1"/>
  <c r="L40" i="1"/>
  <c r="L48" i="1" s="1"/>
  <c r="K40" i="1"/>
  <c r="K48" i="1" s="1"/>
  <c r="K49" i="1" s="1"/>
  <c r="J40" i="1"/>
  <c r="J47" i="1" s="1"/>
  <c r="I40" i="1"/>
  <c r="I47" i="1" s="1"/>
  <c r="H40" i="1"/>
  <c r="H47" i="1" s="1"/>
  <c r="G40" i="1"/>
  <c r="G48" i="1" s="1"/>
  <c r="F40" i="1"/>
  <c r="F47" i="1" s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V33" i="1"/>
  <c r="U33" i="1"/>
  <c r="T33" i="1"/>
  <c r="S33" i="1"/>
  <c r="R33" i="1"/>
  <c r="Q33" i="1"/>
  <c r="P33" i="1"/>
  <c r="O33" i="1"/>
  <c r="W33" i="1" s="1"/>
  <c r="N33" i="1"/>
  <c r="M33" i="1"/>
  <c r="L33" i="1"/>
  <c r="K33" i="1"/>
  <c r="J33" i="1"/>
  <c r="I33" i="1"/>
  <c r="H33" i="1"/>
  <c r="G33" i="1"/>
  <c r="F33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I36" i="1" s="1"/>
  <c r="H31" i="1"/>
  <c r="G31" i="1"/>
  <c r="F31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J37" i="1" s="1"/>
  <c r="I30" i="1"/>
  <c r="H30" i="1"/>
  <c r="G30" i="1"/>
  <c r="F30" i="1"/>
  <c r="V29" i="1"/>
  <c r="U29" i="1"/>
  <c r="T29" i="1"/>
  <c r="S29" i="1"/>
  <c r="R29" i="1"/>
  <c r="Q29" i="1"/>
  <c r="P29" i="1"/>
  <c r="O29" i="1"/>
  <c r="N29" i="1"/>
  <c r="M29" i="1"/>
  <c r="M37" i="1" s="1"/>
  <c r="L29" i="1"/>
  <c r="L37" i="1" s="1"/>
  <c r="K29" i="1"/>
  <c r="K37" i="1" s="1"/>
  <c r="J29" i="1"/>
  <c r="J36" i="1" s="1"/>
  <c r="I29" i="1"/>
  <c r="I37" i="1" s="1"/>
  <c r="I38" i="1" s="1"/>
  <c r="H29" i="1"/>
  <c r="H37" i="1" s="1"/>
  <c r="G29" i="1"/>
  <c r="G37" i="1" s="1"/>
  <c r="F29" i="1"/>
  <c r="F37" i="1" s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F26" i="1" s="1"/>
  <c r="V21" i="1"/>
  <c r="U21" i="1"/>
  <c r="T21" i="1"/>
  <c r="S21" i="1"/>
  <c r="R21" i="1"/>
  <c r="Q21" i="1"/>
  <c r="P21" i="1"/>
  <c r="O21" i="1"/>
  <c r="N21" i="1"/>
  <c r="M21" i="1"/>
  <c r="M26" i="1" s="1"/>
  <c r="L21" i="1"/>
  <c r="L26" i="1" s="1"/>
  <c r="K21" i="1"/>
  <c r="K26" i="1" s="1"/>
  <c r="J21" i="1"/>
  <c r="J26" i="1" s="1"/>
  <c r="I21" i="1"/>
  <c r="I26" i="1" s="1"/>
  <c r="H21" i="1"/>
  <c r="H26" i="1" s="1"/>
  <c r="G21" i="1"/>
  <c r="G25" i="1" s="1"/>
  <c r="F21" i="1"/>
  <c r="F25" i="1" s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K38" i="1" l="1"/>
  <c r="J38" i="1"/>
  <c r="J77" i="1"/>
  <c r="I27" i="1"/>
  <c r="I77" i="1"/>
  <c r="W10" i="1"/>
  <c r="P25" i="1"/>
  <c r="P26" i="1"/>
  <c r="P27" i="1" s="1"/>
  <c r="W22" i="1"/>
  <c r="T36" i="1"/>
  <c r="T37" i="1"/>
  <c r="W34" i="1"/>
  <c r="U47" i="1"/>
  <c r="U48" i="1"/>
  <c r="U49" i="1" s="1"/>
  <c r="Q65" i="1"/>
  <c r="Q66" i="1"/>
  <c r="Q67" i="1" s="1"/>
  <c r="W69" i="1"/>
  <c r="O76" i="1"/>
  <c r="O77" i="1" s="1"/>
  <c r="O75" i="1"/>
  <c r="W72" i="1"/>
  <c r="M25" i="1"/>
  <c r="M27" i="1" s="1"/>
  <c r="L47" i="1"/>
  <c r="M48" i="1"/>
  <c r="M65" i="1"/>
  <c r="M67" i="1" s="1"/>
  <c r="H75" i="1"/>
  <c r="H77" i="1" s="1"/>
  <c r="H36" i="1"/>
  <c r="H38" i="1" s="1"/>
  <c r="V75" i="1"/>
  <c r="V76" i="1"/>
  <c r="V77" i="1" s="1"/>
  <c r="G26" i="1"/>
  <c r="G27" i="1" s="1"/>
  <c r="W11" i="1"/>
  <c r="O18" i="1"/>
  <c r="O17" i="1"/>
  <c r="Q25" i="1"/>
  <c r="Q27" i="1" s="1"/>
  <c r="Q26" i="1"/>
  <c r="W23" i="1"/>
  <c r="U36" i="1"/>
  <c r="U37" i="1"/>
  <c r="U38" i="1" s="1"/>
  <c r="W35" i="1"/>
  <c r="V47" i="1"/>
  <c r="V48" i="1"/>
  <c r="V49" i="1" s="1"/>
  <c r="R65" i="1"/>
  <c r="R66" i="1"/>
  <c r="P75" i="1"/>
  <c r="P76" i="1"/>
  <c r="P77" i="1" s="1"/>
  <c r="W70" i="1"/>
  <c r="L25" i="1"/>
  <c r="L27" i="1" s="1"/>
  <c r="F65" i="1"/>
  <c r="F75" i="1"/>
  <c r="F77" i="1" s="1"/>
  <c r="G75" i="1"/>
  <c r="G77" i="1" s="1"/>
  <c r="G36" i="1"/>
  <c r="W12" i="1"/>
  <c r="R25" i="1"/>
  <c r="R26" i="1"/>
  <c r="R27" i="1" s="1"/>
  <c r="W24" i="1"/>
  <c r="V36" i="1"/>
  <c r="V37" i="1"/>
  <c r="V38" i="1" s="1"/>
  <c r="W40" i="1"/>
  <c r="O48" i="1"/>
  <c r="O49" i="1" s="1"/>
  <c r="O47" i="1"/>
  <c r="S65" i="1"/>
  <c r="S66" i="1"/>
  <c r="S67" i="1" s="1"/>
  <c r="Q75" i="1"/>
  <c r="Q76" i="1"/>
  <c r="W71" i="1"/>
  <c r="K25" i="1"/>
  <c r="K27" i="1" s="1"/>
  <c r="F48" i="1"/>
  <c r="G65" i="1"/>
  <c r="F36" i="1"/>
  <c r="F38" i="1" s="1"/>
  <c r="S36" i="1"/>
  <c r="S37" i="1"/>
  <c r="W13" i="1"/>
  <c r="S25" i="1"/>
  <c r="S27" i="1" s="1"/>
  <c r="S26" i="1"/>
  <c r="W29" i="1"/>
  <c r="O37" i="1"/>
  <c r="O36" i="1"/>
  <c r="P47" i="1"/>
  <c r="P48" i="1"/>
  <c r="W41" i="1"/>
  <c r="T65" i="1"/>
  <c r="T66" i="1"/>
  <c r="R75" i="1"/>
  <c r="R76" i="1"/>
  <c r="J25" i="1"/>
  <c r="J27" i="1" s="1"/>
  <c r="G47" i="1"/>
  <c r="H48" i="1"/>
  <c r="H49" i="1" s="1"/>
  <c r="H65" i="1"/>
  <c r="M75" i="1"/>
  <c r="M77" i="1" s="1"/>
  <c r="M36" i="1"/>
  <c r="M38" i="1" s="1"/>
  <c r="W21" i="1"/>
  <c r="O26" i="1"/>
  <c r="O25" i="1"/>
  <c r="W14" i="1"/>
  <c r="T25" i="1"/>
  <c r="T26" i="1"/>
  <c r="P36" i="1"/>
  <c r="P37" i="1"/>
  <c r="W30" i="1"/>
  <c r="Q47" i="1"/>
  <c r="Q48" i="1"/>
  <c r="Q49" i="1" s="1"/>
  <c r="W42" i="1"/>
  <c r="W43" i="1"/>
  <c r="U65" i="1"/>
  <c r="U66" i="1"/>
  <c r="U67" i="1" s="1"/>
  <c r="S75" i="1"/>
  <c r="S76" i="1"/>
  <c r="W73" i="1"/>
  <c r="I25" i="1"/>
  <c r="I48" i="1"/>
  <c r="I65" i="1"/>
  <c r="I67" i="1" s="1"/>
  <c r="L75" i="1"/>
  <c r="L77" i="1" s="1"/>
  <c r="L36" i="1"/>
  <c r="L38" i="1" s="1"/>
  <c r="T47" i="1"/>
  <c r="T48" i="1"/>
  <c r="W15" i="1"/>
  <c r="U25" i="1"/>
  <c r="U26" i="1"/>
  <c r="U27" i="1" s="1"/>
  <c r="Q36" i="1"/>
  <c r="Q37" i="1"/>
  <c r="W31" i="1"/>
  <c r="R47" i="1"/>
  <c r="R48" i="1"/>
  <c r="V65" i="1"/>
  <c r="V66" i="1"/>
  <c r="V67" i="1" s="1"/>
  <c r="T75" i="1"/>
  <c r="T76" i="1"/>
  <c r="W74" i="1"/>
  <c r="H25" i="1"/>
  <c r="H27" i="1" s="1"/>
  <c r="J48" i="1"/>
  <c r="J65" i="1"/>
  <c r="K75" i="1"/>
  <c r="K77" i="1" s="1"/>
  <c r="K36" i="1"/>
  <c r="P65" i="1"/>
  <c r="P66" i="1"/>
  <c r="P67" i="1" s="1"/>
  <c r="W16" i="1"/>
  <c r="V25" i="1"/>
  <c r="V26" i="1"/>
  <c r="R36" i="1"/>
  <c r="R37" i="1"/>
  <c r="W32" i="1"/>
  <c r="S47" i="1"/>
  <c r="S48" i="1"/>
  <c r="S49" i="1" s="1"/>
  <c r="W61" i="1"/>
  <c r="O66" i="1"/>
  <c r="O67" i="1" s="1"/>
  <c r="O65" i="1"/>
  <c r="U75" i="1"/>
  <c r="U76" i="1"/>
  <c r="K65" i="1"/>
  <c r="F67" i="1"/>
  <c r="G67" i="1"/>
  <c r="H67" i="1"/>
  <c r="J67" i="1"/>
  <c r="K67" i="1"/>
  <c r="I49" i="1"/>
  <c r="J49" i="1"/>
  <c r="L49" i="1"/>
  <c r="M49" i="1"/>
  <c r="F49" i="1"/>
  <c r="G49" i="1"/>
  <c r="G38" i="1"/>
  <c r="F27" i="1"/>
  <c r="F9" i="1"/>
  <c r="G9" i="1"/>
  <c r="H9" i="1"/>
  <c r="I9" i="1"/>
  <c r="J9" i="1"/>
  <c r="K9" i="1"/>
  <c r="L9" i="1"/>
  <c r="M9" i="1"/>
  <c r="N9" i="1"/>
  <c r="P9" i="1"/>
  <c r="Q9" i="1"/>
  <c r="R9" i="1"/>
  <c r="S9" i="1"/>
  <c r="T9" i="1"/>
  <c r="U9" i="1"/>
  <c r="V9" i="1"/>
  <c r="Q17" i="1" l="1"/>
  <c r="Q18" i="1"/>
  <c r="Q19" i="1" s="1"/>
  <c r="H18" i="1"/>
  <c r="H17" i="1"/>
  <c r="W65" i="1"/>
  <c r="W66" i="1"/>
  <c r="Q38" i="1"/>
  <c r="T27" i="1"/>
  <c r="Q77" i="1"/>
  <c r="O19" i="1"/>
  <c r="T77" i="1"/>
  <c r="P49" i="1"/>
  <c r="S38" i="1"/>
  <c r="G18" i="1"/>
  <c r="G17" i="1"/>
  <c r="V17" i="1"/>
  <c r="V18" i="1"/>
  <c r="I18" i="1"/>
  <c r="I17" i="1"/>
  <c r="P17" i="1"/>
  <c r="P18" i="1"/>
  <c r="P19" i="1" s="1"/>
  <c r="F18" i="1"/>
  <c r="F17" i="1"/>
  <c r="M17" i="1"/>
  <c r="M18" i="1"/>
  <c r="U17" i="1"/>
  <c r="U18" i="1"/>
  <c r="L18" i="1"/>
  <c r="L17" i="1"/>
  <c r="U77" i="1"/>
  <c r="R38" i="1"/>
  <c r="O27" i="1"/>
  <c r="R77" i="1"/>
  <c r="O38" i="1"/>
  <c r="T38" i="1"/>
  <c r="R17" i="1"/>
  <c r="R18" i="1"/>
  <c r="R19" i="1" s="1"/>
  <c r="T17" i="1"/>
  <c r="T18" i="1"/>
  <c r="T19" i="1" s="1"/>
  <c r="K18" i="1"/>
  <c r="K19" i="1" s="1"/>
  <c r="K17" i="1"/>
  <c r="R49" i="1"/>
  <c r="T49" i="1"/>
  <c r="S77" i="1"/>
  <c r="W25" i="1"/>
  <c r="W26" i="1"/>
  <c r="W27" i="1" s="1"/>
  <c r="W36" i="1"/>
  <c r="W37" i="1"/>
  <c r="R67" i="1"/>
  <c r="S17" i="1"/>
  <c r="S18" i="1"/>
  <c r="J18" i="1"/>
  <c r="J17" i="1"/>
  <c r="V27" i="1"/>
  <c r="P38" i="1"/>
  <c r="T67" i="1"/>
  <c r="W47" i="1"/>
  <c r="W48" i="1"/>
  <c r="W49" i="1" s="1"/>
  <c r="W75" i="1"/>
  <c r="W76" i="1"/>
  <c r="W77" i="1" s="1"/>
  <c r="W9" i="1"/>
  <c r="W38" i="1" l="1"/>
  <c r="F19" i="1"/>
  <c r="G19" i="1"/>
  <c r="W67" i="1"/>
  <c r="L19" i="1"/>
  <c r="W17" i="1"/>
  <c r="W18" i="1"/>
  <c r="W19" i="1" s="1"/>
  <c r="J19" i="1"/>
  <c r="S19" i="1"/>
  <c r="U19" i="1"/>
  <c r="I19" i="1"/>
  <c r="H19" i="1"/>
  <c r="M19" i="1"/>
  <c r="V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Jordon Bright</author>
  </authors>
  <commentList>
    <comment ref="E6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Jordon Bright:</t>
        </r>
        <r>
          <rPr>
            <sz val="9"/>
            <color indexed="81"/>
            <rFont val="Tahoma"/>
            <family val="2"/>
          </rPr>
          <t xml:space="preserve">
very small juvenile valves
very thin 
same for all subsamples</t>
        </r>
      </text>
    </comment>
  </commentList>
</comments>
</file>

<file path=xl/sharedStrings.xml><?xml version="1.0" encoding="utf-8"?>
<sst xmlns="http://schemas.openxmlformats.org/spreadsheetml/2006/main" count="359" uniqueCount="121">
  <si>
    <t>L Ser/ L Asp</t>
  </si>
  <si>
    <t>Concentration pMol/vial</t>
  </si>
  <si>
    <t>Peak Areas</t>
  </si>
  <si>
    <t>UAL</t>
  </si>
  <si>
    <t>Core name</t>
  </si>
  <si>
    <t>Genus/species</t>
  </si>
  <si>
    <t>[Asp]</t>
  </si>
  <si>
    <t>[Glu]</t>
  </si>
  <si>
    <t>[Ser]</t>
  </si>
  <si>
    <t>[Ala]</t>
  </si>
  <si>
    <t>[Val]</t>
  </si>
  <si>
    <t>[Phe]</t>
  </si>
  <si>
    <t>[Ile]</t>
  </si>
  <si>
    <t>[Leu]</t>
  </si>
  <si>
    <t>[total]</t>
  </si>
  <si>
    <t>L Asp</t>
  </si>
  <si>
    <t>D Asp</t>
  </si>
  <si>
    <t>L Glu</t>
  </si>
  <si>
    <t>D Glu</t>
  </si>
  <si>
    <t>L Ser</t>
  </si>
  <si>
    <t>D Ser</t>
  </si>
  <si>
    <t>Gly</t>
  </si>
  <si>
    <t>L Ala</t>
  </si>
  <si>
    <t>L hArg</t>
  </si>
  <si>
    <t>D Ala</t>
  </si>
  <si>
    <t>L Val</t>
  </si>
  <si>
    <t>D Val</t>
  </si>
  <si>
    <t>L Phe</t>
  </si>
  <si>
    <t>L Ile</t>
  </si>
  <si>
    <t>D Phe</t>
  </si>
  <si>
    <t>L Leu</t>
  </si>
  <si>
    <t>D Leu</t>
  </si>
  <si>
    <t xml:space="preserve">n </t>
  </si>
  <si>
    <t>stdev</t>
  </si>
  <si>
    <t>CV</t>
  </si>
  <si>
    <t>Limnocythere staplini</t>
  </si>
  <si>
    <t>21620 A</t>
  </si>
  <si>
    <t>21620 B</t>
  </si>
  <si>
    <t>21620 C</t>
  </si>
  <si>
    <t>21620 D</t>
  </si>
  <si>
    <t>21620 E</t>
  </si>
  <si>
    <t>21620 F</t>
  </si>
  <si>
    <t>21620 G</t>
  </si>
  <si>
    <t>21620 H</t>
  </si>
  <si>
    <t>Wendover</t>
  </si>
  <si>
    <t>depth (ft in)</t>
  </si>
  <si>
    <t>~ 10' 1"</t>
  </si>
  <si>
    <t>21621 A</t>
  </si>
  <si>
    <t>21621 B</t>
  </si>
  <si>
    <t>21621 C</t>
  </si>
  <si>
    <t>21621 D</t>
  </si>
  <si>
    <t>~ 11' 0"</t>
  </si>
  <si>
    <t>21622 A</t>
  </si>
  <si>
    <t>21622 B</t>
  </si>
  <si>
    <t>21622 C</t>
  </si>
  <si>
    <t>21622 D</t>
  </si>
  <si>
    <t>21622 E</t>
  </si>
  <si>
    <t>21622 F</t>
  </si>
  <si>
    <t>21622 G</t>
  </si>
  <si>
    <t>~ 59' 0"</t>
  </si>
  <si>
    <t>21623 A</t>
  </si>
  <si>
    <t>21623 B</t>
  </si>
  <si>
    <t>21623 C</t>
  </si>
  <si>
    <t>21623 D</t>
  </si>
  <si>
    <t>21623 E</t>
  </si>
  <si>
    <t>21623 F</t>
  </si>
  <si>
    <t>21623 G</t>
  </si>
  <si>
    <t>~ 102' 3"</t>
  </si>
  <si>
    <t>21624 A</t>
  </si>
  <si>
    <t>21624 B</t>
  </si>
  <si>
    <t>21624 C</t>
  </si>
  <si>
    <t>21624 D</t>
  </si>
  <si>
    <t>21624 E</t>
  </si>
  <si>
    <t>21624 F</t>
  </si>
  <si>
    <t xml:space="preserve">ooids </t>
  </si>
  <si>
    <t>~ 102' 8"</t>
  </si>
  <si>
    <t>21625 A</t>
  </si>
  <si>
    <t>21625 B</t>
  </si>
  <si>
    <t>~ 170' 6"</t>
  </si>
  <si>
    <t>21626 A</t>
  </si>
  <si>
    <t>21626 B</t>
  </si>
  <si>
    <t>21626 C</t>
  </si>
  <si>
    <t>21626 D</t>
  </si>
  <si>
    <t>21626 E</t>
  </si>
  <si>
    <t>21626 F</t>
  </si>
  <si>
    <t>~ 220' 0"</t>
  </si>
  <si>
    <t>average</t>
  </si>
  <si>
    <r>
      <t>Ostracode samples: Sonicate = no, 3% 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= 2 hrs; hydrolysis time = 6 hours  (8ul 6M HCl : 4ul L-hArg)</t>
    </r>
  </si>
  <si>
    <t>21625 C</t>
  </si>
  <si>
    <t>21625 D</t>
  </si>
  <si>
    <t>Core</t>
  </si>
  <si>
    <t>Depth (ft)</t>
  </si>
  <si>
    <t>Genus species</t>
  </si>
  <si>
    <t>n</t>
  </si>
  <si>
    <t>Depth (m)</t>
  </si>
  <si>
    <t>r</t>
  </si>
  <si>
    <t>High LSer/LAsp  (potential for contamination or atypical racemization; typical 0.8 cutoff)</t>
  </si>
  <si>
    <t>pMol amino acid per vial</t>
  </si>
  <si>
    <t>6M acid blank #1</t>
  </si>
  <si>
    <t>6M acid blank #2</t>
  </si>
  <si>
    <t>6M acid blank #3</t>
  </si>
  <si>
    <t>ILC-A</t>
  </si>
  <si>
    <t>ILC-B</t>
  </si>
  <si>
    <t>ILC-C</t>
  </si>
  <si>
    <t>Ooid sample was sonicated and leached ~ 50% by mass, then subsampled. Hydrolysis time = 6 hours  (8ul 6M HCl : 4ul L-hArg)</t>
  </si>
  <si>
    <t>Off trend of sample</t>
  </si>
  <si>
    <r>
      <t>Outside +/- 2</t>
    </r>
    <r>
      <rPr>
        <b/>
        <sz val="10"/>
        <color rgb="FF00B050"/>
        <rFont val="Symbol"/>
        <family val="1"/>
        <charset val="2"/>
      </rPr>
      <t>s</t>
    </r>
    <r>
      <rPr>
        <b/>
        <sz val="10"/>
        <color rgb="FF00B050"/>
        <rFont val="Arial"/>
        <family val="2"/>
      </rPr>
      <t xml:space="preserve">  sample mean DL</t>
    </r>
  </si>
  <si>
    <t>D/L Asp</t>
  </si>
  <si>
    <t>D/L Glu</t>
  </si>
  <si>
    <t>D/L Ser</t>
  </si>
  <si>
    <t>D/L Ala</t>
  </si>
  <si>
    <t>D/L Val</t>
  </si>
  <si>
    <t>D/L Phe</t>
  </si>
  <si>
    <t>D/L Ile</t>
  </si>
  <si>
    <t>D/L Leu</t>
  </si>
  <si>
    <t>Notes:</t>
  </si>
  <si>
    <r>
      <t>L-hArg = L-</t>
    </r>
    <r>
      <rPr>
        <i/>
        <sz val="11"/>
        <color theme="1"/>
        <rFont val="Calibri"/>
        <family val="2"/>
        <scheme val="minor"/>
      </rPr>
      <t>homo</t>
    </r>
    <r>
      <rPr>
        <sz val="11"/>
        <color theme="1"/>
        <rFont val="Calibri"/>
        <family val="2"/>
        <scheme val="minor"/>
      </rPr>
      <t>Argenine, which is a synthetic internal spike used to caluclate amino acid concentrations.</t>
    </r>
  </si>
  <si>
    <r>
      <t xml:space="preserve">L stap = </t>
    </r>
    <r>
      <rPr>
        <i/>
        <sz val="11"/>
        <color theme="1"/>
        <rFont val="Calibri"/>
        <family val="2"/>
        <scheme val="minor"/>
      </rPr>
      <t>Limnocythere staplini</t>
    </r>
  </si>
  <si>
    <t>ILC = InterLab Comparison powders</t>
  </si>
  <si>
    <t>D Ile</t>
  </si>
  <si>
    <t>Asp = Aspartic acid; Glu = Glutamic acid; Ser = Serine; Gly = Glycine; Val = Valine; Phe = Phenylalanine; Ile = Isoluecine; Leu = Leucine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</si>
</sst>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bscript"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rgb="FF00B0F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0"/>
      <color theme="0" tint="-0.499984740745262"/>
      <name val="Arial"/>
      <family val="2"/>
    </font>
    <font>
      <i/>
      <sz val="10"/>
      <color theme="1"/>
      <name val="Arial"/>
      <family val="2"/>
    </font>
    <font>
      <b/>
      <sz val="10"/>
      <color rgb="FF00B05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164" fontId="7" fillId="0" borderId="1" xfId="0" applyNumberFormat="1" applyFont="1" applyBorder="1"/>
    <xf numFmtId="164" fontId="7" fillId="0" borderId="0" xfId="0" applyNumberFormat="1" applyFont="1"/>
    <xf numFmtId="164" fontId="7" fillId="0" borderId="0" xfId="0" applyNumberFormat="1" applyFont="1" applyBorder="1"/>
    <xf numFmtId="1" fontId="9" fillId="0" borderId="0" xfId="0" applyNumberFormat="1" applyFont="1"/>
    <xf numFmtId="1" fontId="7" fillId="0" borderId="0" xfId="0" applyNumberFormat="1" applyFont="1"/>
    <xf numFmtId="1" fontId="7" fillId="0" borderId="0" xfId="0" applyNumberFormat="1" applyFont="1" applyBorder="1"/>
    <xf numFmtId="0" fontId="9" fillId="0" borderId="1" xfId="0" applyFont="1" applyBorder="1"/>
    <xf numFmtId="0" fontId="7" fillId="0" borderId="0" xfId="0" applyFont="1"/>
    <xf numFmtId="0" fontId="7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164" fontId="8" fillId="0" borderId="6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/>
    <xf numFmtId="1" fontId="7" fillId="0" borderId="3" xfId="0" applyNumberFormat="1" applyFont="1" applyBorder="1"/>
    <xf numFmtId="164" fontId="2" fillId="0" borderId="1" xfId="0" applyNumberFormat="1" applyFont="1" applyBorder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3" xfId="0" applyNumberFormat="1" applyFont="1" applyBorder="1"/>
    <xf numFmtId="165" fontId="8" fillId="0" borderId="2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10" fillId="0" borderId="3" xfId="0" applyFont="1" applyBorder="1"/>
    <xf numFmtId="0" fontId="0" fillId="0" borderId="0" xfId="0" applyFont="1"/>
    <xf numFmtId="0" fontId="0" fillId="0" borderId="3" xfId="0" applyBorder="1"/>
    <xf numFmtId="0" fontId="1" fillId="0" borderId="0" xfId="0" applyFont="1" applyFill="1" applyBorder="1" applyAlignment="1">
      <alignment horizontal="right"/>
    </xf>
    <xf numFmtId="164" fontId="2" fillId="0" borderId="6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0" fillId="0" borderId="0" xfId="0" applyNumberFormat="1"/>
    <xf numFmtId="165" fontId="0" fillId="0" borderId="0" xfId="0" applyNumberFormat="1"/>
    <xf numFmtId="164" fontId="14" fillId="0" borderId="1" xfId="0" applyNumberFormat="1" applyFont="1" applyBorder="1"/>
    <xf numFmtId="164" fontId="14" fillId="0" borderId="0" xfId="0" applyNumberFormat="1" applyFont="1"/>
    <xf numFmtId="164" fontId="14" fillId="0" borderId="0" xfId="0" applyNumberFormat="1" applyFont="1" applyBorder="1"/>
    <xf numFmtId="164" fontId="14" fillId="0" borderId="3" xfId="0" applyNumberFormat="1" applyFont="1" applyBorder="1"/>
    <xf numFmtId="165" fontId="4" fillId="0" borderId="2" xfId="0" applyNumberFormat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3" xfId="0" applyFont="1" applyBorder="1"/>
    <xf numFmtId="164" fontId="1" fillId="0" borderId="0" xfId="0" applyNumberFormat="1" applyFont="1"/>
    <xf numFmtId="164" fontId="8" fillId="0" borderId="0" xfId="0" applyNumberFormat="1" applyFont="1" applyFill="1" applyBorder="1"/>
    <xf numFmtId="165" fontId="1" fillId="0" borderId="0" xfId="0" applyNumberFormat="1" applyFont="1"/>
    <xf numFmtId="164" fontId="0" fillId="0" borderId="0" xfId="0" applyNumberForma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3" xfId="0" applyFont="1" applyBorder="1"/>
    <xf numFmtId="164" fontId="18" fillId="0" borderId="1" xfId="0" applyNumberFormat="1" applyFont="1" applyBorder="1"/>
    <xf numFmtId="164" fontId="18" fillId="0" borderId="0" xfId="0" applyNumberFormat="1" applyFont="1"/>
    <xf numFmtId="164" fontId="18" fillId="0" borderId="0" xfId="0" applyNumberFormat="1" applyFont="1" applyBorder="1"/>
    <xf numFmtId="164" fontId="18" fillId="0" borderId="3" xfId="0" applyNumberFormat="1" applyFont="1" applyBorder="1"/>
    <xf numFmtId="165" fontId="6" fillId="0" borderId="2" xfId="0" applyNumberFormat="1" applyFont="1" applyBorder="1" applyAlignment="1">
      <alignment horizontal="center"/>
    </xf>
    <xf numFmtId="1" fontId="1" fillId="0" borderId="0" xfId="0" applyNumberFormat="1" applyFont="1"/>
    <xf numFmtId="1" fontId="8" fillId="0" borderId="0" xfId="0" applyNumberFormat="1" applyFont="1" applyFill="1" applyBorder="1"/>
    <xf numFmtId="1" fontId="7" fillId="0" borderId="6" xfId="0" applyNumberFormat="1" applyFont="1" applyBorder="1"/>
    <xf numFmtId="1" fontId="7" fillId="0" borderId="4" xfId="0" applyNumberFormat="1" applyFont="1" applyBorder="1"/>
    <xf numFmtId="1" fontId="2" fillId="0" borderId="4" xfId="0" applyNumberFormat="1" applyFont="1" applyBorder="1"/>
    <xf numFmtId="1" fontId="7" fillId="0" borderId="5" xfId="0" applyNumberFormat="1" applyFont="1" applyBorder="1"/>
    <xf numFmtId="0" fontId="1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9" fillId="0" borderId="0" xfId="0" applyNumberFormat="1" applyFont="1"/>
    <xf numFmtId="1" fontId="9" fillId="0" borderId="9" xfId="0" applyNumberFormat="1" applyFont="1" applyBorder="1"/>
    <xf numFmtId="165" fontId="9" fillId="0" borderId="0" xfId="0" applyNumberFormat="1" applyFont="1"/>
    <xf numFmtId="1" fontId="9" fillId="0" borderId="0" xfId="0" applyNumberFormat="1" applyFont="1" applyBorder="1"/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0" fontId="19" fillId="0" borderId="4" xfId="0" applyFont="1" applyBorder="1"/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20" fillId="0" borderId="3" xfId="0" applyFont="1" applyBorder="1"/>
    <xf numFmtId="0" fontId="7" fillId="0" borderId="8" xfId="0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165" fontId="19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165" fontId="8" fillId="0" borderId="2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6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ysClr val="windowText" lastClr="000000"/>
                </a:solidFill>
              </a:rPr>
              <a:t>220' 0"</a:t>
            </a:r>
          </a:p>
        </c:rich>
      </c:tx>
      <c:layout>
        <c:manualLayout>
          <c:xMode val="edge"/>
          <c:yMode val="edge"/>
          <c:x val="0.49794403514207297"/>
          <c:y val="2.497389539674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042629225757853"/>
          <c:y val="5.506743934981348E-2"/>
          <c:w val="0.62795637883660582"/>
          <c:h val="0.6677016740375709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('AAR Results'!$F$69:$F$71,'AAR Results'!$F$73:$F$74)</c:f>
              <c:numCache>
                <c:formatCode>0.000</c:formatCode>
                <c:ptCount val="5"/>
                <c:pt idx="0">
                  <c:v>0.51981489422527161</c:v>
                </c:pt>
                <c:pt idx="1">
                  <c:v>0.5278868653983112</c:v>
                </c:pt>
                <c:pt idx="2">
                  <c:v>0.50737452167775021</c:v>
                </c:pt>
                <c:pt idx="3">
                  <c:v>0.52059501953584708</c:v>
                </c:pt>
                <c:pt idx="4">
                  <c:v>0.52659627953745602</c:v>
                </c:pt>
              </c:numCache>
            </c:numRef>
          </c:xVal>
          <c:yVal>
            <c:numRef>
              <c:f>('AAR Results'!$G$69:$G$71,'AAR Results'!$G$73:$G$74)</c:f>
              <c:numCache>
                <c:formatCode>0.000</c:formatCode>
                <c:ptCount val="5"/>
                <c:pt idx="0">
                  <c:v>0.21372367040593981</c:v>
                </c:pt>
                <c:pt idx="1">
                  <c:v>0.20809431320294502</c:v>
                </c:pt>
                <c:pt idx="2">
                  <c:v>0.19744223924714965</c:v>
                </c:pt>
                <c:pt idx="3">
                  <c:v>0.20377182529402624</c:v>
                </c:pt>
                <c:pt idx="4">
                  <c:v>0.20977020729551665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EA-4917-AEA7-8606BFC6B0EE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Results'!$F$72</c:f>
              <c:numCache>
                <c:formatCode>0.000</c:formatCode>
                <c:ptCount val="1"/>
                <c:pt idx="0">
                  <c:v>0.47577444682369741</c:v>
                </c:pt>
              </c:numCache>
            </c:numRef>
          </c:xVal>
          <c:yVal>
            <c:numRef>
              <c:f>'AAR Results'!$G$72</c:f>
              <c:numCache>
                <c:formatCode>0.000</c:formatCode>
                <c:ptCount val="1"/>
                <c:pt idx="0">
                  <c:v>0.17766335946313386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EA-4917-AEA7-8606BFC6B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998496"/>
        <c:axId val="690003072"/>
      </c:scatterChart>
      <c:valAx>
        <c:axId val="689998496"/>
        <c:scaling>
          <c:orientation val="minMax"/>
          <c:max val="0.5600000000000000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DL Asp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003072"/>
        <c:crosses val="autoZero"/>
        <c:crossBetween val="midCat"/>
        <c:majorUnit val="0.1"/>
      </c:valAx>
      <c:valAx>
        <c:axId val="690003072"/>
        <c:scaling>
          <c:orientation val="minMax"/>
          <c:max val="0.3000000000000000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DL Glu</a:t>
                </a:r>
              </a:p>
            </c:rich>
          </c:tx>
          <c:layout>
            <c:manualLayout>
              <c:xMode val="edge"/>
              <c:yMode val="edge"/>
              <c:x val="4.3027883046976433E-2"/>
              <c:y val="0.36246118722359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998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10' 0"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('AAR Results'!$F$9,'AAR Results'!$F$11:$F$16)</c:f>
              <c:numCache>
                <c:formatCode>0.000</c:formatCode>
                <c:ptCount val="7"/>
                <c:pt idx="0">
                  <c:v>0.20758464561323578</c:v>
                </c:pt>
                <c:pt idx="1">
                  <c:v>0.22593090327061877</c:v>
                </c:pt>
                <c:pt idx="2">
                  <c:v>0.19261535279823325</c:v>
                </c:pt>
                <c:pt idx="3">
                  <c:v>0.21660559366093521</c:v>
                </c:pt>
                <c:pt idx="4">
                  <c:v>0.22549874583067364</c:v>
                </c:pt>
                <c:pt idx="5">
                  <c:v>0.23045375218150085</c:v>
                </c:pt>
                <c:pt idx="6">
                  <c:v>0.21573123390051879</c:v>
                </c:pt>
              </c:numCache>
            </c:numRef>
          </c:xVal>
          <c:yVal>
            <c:numRef>
              <c:f>('AAR Results'!$J$9,'AAR Results'!$J$11:$J$16)</c:f>
              <c:numCache>
                <c:formatCode>0.000</c:formatCode>
                <c:ptCount val="7"/>
                <c:pt idx="0">
                  <c:v>2.8624494701190863E-2</c:v>
                </c:pt>
                <c:pt idx="1">
                  <c:v>3.6602684502267627E-2</c:v>
                </c:pt>
                <c:pt idx="2">
                  <c:v>2.6644667555992419E-2</c:v>
                </c:pt>
                <c:pt idx="3">
                  <c:v>2.7997156847259518E-2</c:v>
                </c:pt>
                <c:pt idx="4">
                  <c:v>3.7803682318335335E-2</c:v>
                </c:pt>
                <c:pt idx="5">
                  <c:v>3.7847115257668436E-2</c:v>
                </c:pt>
                <c:pt idx="6">
                  <c:v>3.0487804878048783E-2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79-48C5-98B7-53896E68849C}"/>
            </c:ext>
          </c:extLst>
        </c:ser>
        <c:ser>
          <c:idx val="1"/>
          <c:order val="1"/>
          <c:tx>
            <c:v>11' 0"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Results'!$F$21:$F$24</c:f>
              <c:numCache>
                <c:formatCode>0.000</c:formatCode>
                <c:ptCount val="4"/>
                <c:pt idx="0">
                  <c:v>0.26079508726567552</c:v>
                </c:pt>
                <c:pt idx="1">
                  <c:v>0.25865027404334717</c:v>
                </c:pt>
                <c:pt idx="2">
                  <c:v>0.24211459016582088</c:v>
                </c:pt>
                <c:pt idx="3">
                  <c:v>0.26312656884817431</c:v>
                </c:pt>
              </c:numCache>
            </c:numRef>
          </c:xVal>
          <c:yVal>
            <c:numRef>
              <c:f>'AAR Results'!$J$21:$J$24</c:f>
              <c:numCache>
                <c:formatCode>0.000</c:formatCode>
                <c:ptCount val="4"/>
                <c:pt idx="0">
                  <c:v>5.8920704845814978E-2</c:v>
                </c:pt>
                <c:pt idx="1">
                  <c:v>6.1488673139158574E-2</c:v>
                </c:pt>
                <c:pt idx="2">
                  <c:v>4.4449424772150012E-2</c:v>
                </c:pt>
                <c:pt idx="3">
                  <c:v>5.8554873892297209E-2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379-48C5-98B7-53896E68849C}"/>
            </c:ext>
          </c:extLst>
        </c:ser>
        <c:ser>
          <c:idx val="2"/>
          <c:order val="2"/>
          <c:tx>
            <c:v>59' 0"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('AAR Results'!$F$29:$F$32,'AAR Results'!$F$34:$F$35)</c:f>
              <c:numCache>
                <c:formatCode>0.000</c:formatCode>
                <c:ptCount val="6"/>
                <c:pt idx="0">
                  <c:v>0.37037780006686727</c:v>
                </c:pt>
                <c:pt idx="1">
                  <c:v>0.35899801748107874</c:v>
                </c:pt>
                <c:pt idx="2">
                  <c:v>0.36810085298544903</c:v>
                </c:pt>
                <c:pt idx="3">
                  <c:v>0.36091987695913286</c:v>
                </c:pt>
                <c:pt idx="4">
                  <c:v>0.35727109515260325</c:v>
                </c:pt>
                <c:pt idx="5">
                  <c:v>0.36704684025536188</c:v>
                </c:pt>
              </c:numCache>
            </c:numRef>
          </c:xVal>
          <c:yVal>
            <c:numRef>
              <c:f>('AAR Results'!$J$29:$J$32,'AAR Results'!$J$34:$J$35)</c:f>
              <c:numCache>
                <c:formatCode>0.000</c:formatCode>
                <c:ptCount val="6"/>
                <c:pt idx="0">
                  <c:v>8.4013353115726996E-2</c:v>
                </c:pt>
                <c:pt idx="1">
                  <c:v>7.7355536578423006E-2</c:v>
                </c:pt>
                <c:pt idx="2">
                  <c:v>8.6006109201985495E-2</c:v>
                </c:pt>
                <c:pt idx="3">
                  <c:v>8.7441977167231219E-2</c:v>
                </c:pt>
                <c:pt idx="4">
                  <c:v>8.7791633145615444E-2</c:v>
                </c:pt>
                <c:pt idx="5">
                  <c:v>8.8881775501493801E-2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379-48C5-98B7-53896E68849C}"/>
            </c:ext>
          </c:extLst>
        </c:ser>
        <c:ser>
          <c:idx val="3"/>
          <c:order val="3"/>
          <c:tx>
            <c:v>102' 3"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Results'!$F$40:$F$46</c:f>
              <c:numCache>
                <c:formatCode>0.000</c:formatCode>
                <c:ptCount val="7"/>
                <c:pt idx="0">
                  <c:v>0.41323054638302054</c:v>
                </c:pt>
                <c:pt idx="1">
                  <c:v>0.40982107669267753</c:v>
                </c:pt>
                <c:pt idx="2">
                  <c:v>0.40752521334367731</c:v>
                </c:pt>
                <c:pt idx="3">
                  <c:v>0.41140875619966016</c:v>
                </c:pt>
                <c:pt idx="4">
                  <c:v>0.41261443090895983</c:v>
                </c:pt>
                <c:pt idx="5">
                  <c:v>0.40746343223514386</c:v>
                </c:pt>
                <c:pt idx="6">
                  <c:v>0.41002660073510749</c:v>
                </c:pt>
              </c:numCache>
            </c:numRef>
          </c:xVal>
          <c:yVal>
            <c:numRef>
              <c:f>'AAR Results'!$J$40:$J$46</c:f>
              <c:numCache>
                <c:formatCode>0.000</c:formatCode>
                <c:ptCount val="7"/>
                <c:pt idx="0">
                  <c:v>0.11660632556868637</c:v>
                </c:pt>
                <c:pt idx="1">
                  <c:v>0.11602678193067209</c:v>
                </c:pt>
                <c:pt idx="2">
                  <c:v>0.11603100299286317</c:v>
                </c:pt>
                <c:pt idx="3">
                  <c:v>0.11834750911300121</c:v>
                </c:pt>
                <c:pt idx="4">
                  <c:v>0.11661757061167907</c:v>
                </c:pt>
                <c:pt idx="5">
                  <c:v>0.11845425867507886</c:v>
                </c:pt>
                <c:pt idx="6">
                  <c:v>0.11139492866488071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379-48C5-98B7-53896E68849C}"/>
            </c:ext>
          </c:extLst>
        </c:ser>
        <c:ser>
          <c:idx val="5"/>
          <c:order val="4"/>
          <c:tx>
            <c:v>170' 6"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Results'!$F$61:$F$64</c:f>
              <c:numCache>
                <c:formatCode>0.000</c:formatCode>
                <c:ptCount val="4"/>
                <c:pt idx="0">
                  <c:v>0.39840106595602931</c:v>
                </c:pt>
                <c:pt idx="1">
                  <c:v>0.36990387802452768</c:v>
                </c:pt>
                <c:pt idx="2">
                  <c:v>0.39651299604235746</c:v>
                </c:pt>
                <c:pt idx="3">
                  <c:v>0.38119184455391353</c:v>
                </c:pt>
              </c:numCache>
            </c:numRef>
          </c:xVal>
          <c:yVal>
            <c:numRef>
              <c:f>'AAR Results'!$J$61:$J$64</c:f>
              <c:numCache>
                <c:formatCode>0.000</c:formatCode>
                <c:ptCount val="4"/>
                <c:pt idx="0">
                  <c:v>0.17916666666666667</c:v>
                </c:pt>
                <c:pt idx="1">
                  <c:v>0.15204534253326762</c:v>
                </c:pt>
                <c:pt idx="2">
                  <c:v>0.14873713751169318</c:v>
                </c:pt>
                <c:pt idx="3">
                  <c:v>0.1288303559786152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379-48C5-98B7-53896E68849C}"/>
            </c:ext>
          </c:extLst>
        </c:ser>
        <c:ser>
          <c:idx val="6"/>
          <c:order val="5"/>
          <c:tx>
            <c:v>220' 0"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C64D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('AAR Results'!$F$69:$F$71,'AAR Results'!$F$73:$F$74)</c:f>
              <c:numCache>
                <c:formatCode>0.000</c:formatCode>
                <c:ptCount val="5"/>
                <c:pt idx="0">
                  <c:v>0.51981489422527161</c:v>
                </c:pt>
                <c:pt idx="1">
                  <c:v>0.5278868653983112</c:v>
                </c:pt>
                <c:pt idx="2">
                  <c:v>0.50737452167775021</c:v>
                </c:pt>
                <c:pt idx="3">
                  <c:v>0.52059501953584708</c:v>
                </c:pt>
                <c:pt idx="4">
                  <c:v>0.52659627953745602</c:v>
                </c:pt>
              </c:numCache>
            </c:numRef>
          </c:xVal>
          <c:yVal>
            <c:numRef>
              <c:f>('AAR Results'!$J$69:$J$71,'AAR Results'!$J$73:$J$74)</c:f>
              <c:numCache>
                <c:formatCode>0.000</c:formatCode>
                <c:ptCount val="5"/>
                <c:pt idx="0">
                  <c:v>0.2124384236453202</c:v>
                </c:pt>
                <c:pt idx="1">
                  <c:v>0.22170542635658916</c:v>
                </c:pt>
                <c:pt idx="2">
                  <c:v>0.19633046542966726</c:v>
                </c:pt>
                <c:pt idx="3">
                  <c:v>0.21949140502912345</c:v>
                </c:pt>
                <c:pt idx="4">
                  <c:v>0.22076811222307763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79-48C5-98B7-53896E68849C}"/>
            </c:ext>
          </c:extLst>
        </c:ser>
        <c:ser>
          <c:idx val="7"/>
          <c:order val="6"/>
          <c:tx>
            <c:v>rejected Lstap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'AAR Results'!$F$10</c:f>
              <c:numCache>
                <c:formatCode>0.000</c:formatCode>
                <c:ptCount val="1"/>
                <c:pt idx="0">
                  <c:v>0.17670688199569706</c:v>
                </c:pt>
              </c:numCache>
            </c:numRef>
          </c:xVal>
          <c:yVal>
            <c:numRef>
              <c:f>'AAR Results'!$J$10</c:f>
              <c:numCache>
                <c:formatCode>0.000</c:formatCode>
                <c:ptCount val="1"/>
                <c:pt idx="0">
                  <c:v>2.1645528836296536E-2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79-48C5-98B7-53896E68849C}"/>
            </c:ext>
          </c:extLst>
        </c:ser>
        <c:ser>
          <c:idx val="8"/>
          <c:order val="7"/>
          <c:tx>
            <c:v>rejected Lstap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('AAR Results'!$F$33,'AAR Results'!$F$72)</c:f>
              <c:numCache>
                <c:formatCode>0.000</c:formatCode>
                <c:ptCount val="2"/>
                <c:pt idx="0">
                  <c:v>0.33926519280439649</c:v>
                </c:pt>
                <c:pt idx="1">
                  <c:v>0.47577444682369741</c:v>
                </c:pt>
              </c:numCache>
            </c:numRef>
          </c:xVal>
          <c:yVal>
            <c:numRef>
              <c:f>('AAR Results'!$J$33,'AAR Results'!$J$72)</c:f>
              <c:numCache>
                <c:formatCode>0.000</c:formatCode>
                <c:ptCount val="2"/>
                <c:pt idx="0">
                  <c:v>6.3541548577258813E-2</c:v>
                </c:pt>
                <c:pt idx="1">
                  <c:v>0.16918387141471525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379-48C5-98B7-53896E68849C}"/>
            </c:ext>
          </c:extLst>
        </c:ser>
        <c:ser>
          <c:idx val="4"/>
          <c:order val="8"/>
          <c:tx>
            <c:v>102' 8" ooid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Results'!$F$51:$F$56</c:f>
              <c:numCache>
                <c:formatCode>0.000</c:formatCode>
                <c:ptCount val="6"/>
                <c:pt idx="0">
                  <c:v>0.253284448518179</c:v>
                </c:pt>
                <c:pt idx="1">
                  <c:v>0.25703506184046299</c:v>
                </c:pt>
                <c:pt idx="2">
                  <c:v>0.2712739793408756</c:v>
                </c:pt>
                <c:pt idx="3">
                  <c:v>0.28214808787632223</c:v>
                </c:pt>
                <c:pt idx="4">
                  <c:v>0.24381287533947898</c:v>
                </c:pt>
                <c:pt idx="5">
                  <c:v>0.27369660495846143</c:v>
                </c:pt>
              </c:numCache>
            </c:numRef>
          </c:xVal>
          <c:yVal>
            <c:numRef>
              <c:f>'AAR Results'!$J$51:$J$56</c:f>
              <c:numCache>
                <c:formatCode>0.000</c:formatCode>
                <c:ptCount val="6"/>
                <c:pt idx="0">
                  <c:v>8.5753176043557158E-2</c:v>
                </c:pt>
                <c:pt idx="1">
                  <c:v>8.5461689587426323E-2</c:v>
                </c:pt>
                <c:pt idx="2">
                  <c:v>8.360477741585233E-2</c:v>
                </c:pt>
                <c:pt idx="3">
                  <c:v>0.11181923522595598</c:v>
                </c:pt>
                <c:pt idx="4">
                  <c:v>8.9019033674963388E-2</c:v>
                </c:pt>
                <c:pt idx="5">
                  <c:v>0.10579121158242316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379-48C5-98B7-53896E688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010671"/>
        <c:axId val="438007343"/>
      </c:scatterChart>
      <c:valAx>
        <c:axId val="4380106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D/L Asp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07343"/>
        <c:crosses val="autoZero"/>
        <c:crossBetween val="midCat"/>
      </c:valAx>
      <c:valAx>
        <c:axId val="4380073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D/L Val</a:t>
                </a:r>
              </a:p>
            </c:rich>
          </c:tx>
          <c:layout>
            <c:manualLayout>
              <c:xMode val="edge"/>
              <c:yMode val="edge"/>
              <c:x val="2.0667385685557118E-2"/>
              <c:y val="0.405070181211468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106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Asp</c:v>
          </c:tx>
          <c:spPr>
            <a:ln w="9525" cap="rnd">
              <a:solidFill>
                <a:srgbClr val="FC64D4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rgbClr val="FC64D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Summary'!$H$3:$H$8</c:f>
              <c:numCache>
                <c:formatCode>0.000</c:formatCode>
                <c:ptCount val="6"/>
                <c:pt idx="0">
                  <c:v>0.21634574675081661</c:v>
                </c:pt>
                <c:pt idx="1">
                  <c:v>0.25617163008075444</c:v>
                </c:pt>
                <c:pt idx="2">
                  <c:v>0.36378574715008211</c:v>
                </c:pt>
                <c:pt idx="3">
                  <c:v>0.41029857949974957</c:v>
                </c:pt>
                <c:pt idx="4">
                  <c:v>0.38650244614420698</c:v>
                </c:pt>
                <c:pt idx="5">
                  <c:v>0.52045351607492718</c:v>
                </c:pt>
              </c:numCache>
            </c:numRef>
          </c:xVal>
          <c:yVal>
            <c:numRef>
              <c:f>'AAR Summary'!$D$3:$D$8</c:f>
              <c:numCache>
                <c:formatCode>0.0</c:formatCode>
                <c:ptCount val="6"/>
                <c:pt idx="0">
                  <c:v>3.072384</c:v>
                </c:pt>
                <c:pt idx="1">
                  <c:v>3.3528000000000002</c:v>
                </c:pt>
                <c:pt idx="2">
                  <c:v>17.9832</c:v>
                </c:pt>
                <c:pt idx="3">
                  <c:v>31.165800000000001</c:v>
                </c:pt>
                <c:pt idx="4">
                  <c:v>51.968400000000003</c:v>
                </c:pt>
                <c:pt idx="5">
                  <c:v>67.055999999999997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FD-458E-B212-E46A749055CD}"/>
            </c:ext>
          </c:extLst>
        </c:ser>
        <c:ser>
          <c:idx val="1"/>
          <c:order val="1"/>
          <c:tx>
            <c:v>Glu</c:v>
          </c:tx>
          <c:spPr>
            <a:ln w="635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Summary'!$K$3:$K$8</c:f>
              <c:numCache>
                <c:formatCode>0.000</c:formatCode>
                <c:ptCount val="6"/>
                <c:pt idx="0">
                  <c:v>3.8709121471792542E-2</c:v>
                </c:pt>
                <c:pt idx="1">
                  <c:v>5.3551883852073517E-2</c:v>
                </c:pt>
                <c:pt idx="2">
                  <c:v>9.1034238865032202E-2</c:v>
                </c:pt>
                <c:pt idx="3">
                  <c:v>0.12640240219045101</c:v>
                </c:pt>
                <c:pt idx="4">
                  <c:v>0.15649030760787599</c:v>
                </c:pt>
                <c:pt idx="5">
                  <c:v>0.20656045108911547</c:v>
                </c:pt>
              </c:numCache>
            </c:numRef>
          </c:xVal>
          <c:yVal>
            <c:numRef>
              <c:f>'AAR Summary'!$D$3:$D$8</c:f>
              <c:numCache>
                <c:formatCode>0.0</c:formatCode>
                <c:ptCount val="6"/>
                <c:pt idx="0">
                  <c:v>3.072384</c:v>
                </c:pt>
                <c:pt idx="1">
                  <c:v>3.3528000000000002</c:v>
                </c:pt>
                <c:pt idx="2">
                  <c:v>17.9832</c:v>
                </c:pt>
                <c:pt idx="3">
                  <c:v>31.165800000000001</c:v>
                </c:pt>
                <c:pt idx="4">
                  <c:v>51.968400000000003</c:v>
                </c:pt>
                <c:pt idx="5">
                  <c:v>67.055999999999997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FD-458E-B212-E46A749055CD}"/>
            </c:ext>
          </c:extLst>
        </c:ser>
        <c:ser>
          <c:idx val="2"/>
          <c:order val="2"/>
          <c:tx>
            <c:v>Ala</c:v>
          </c:tx>
          <c:spPr>
            <a:ln w="952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Summary'!$Q$3:$Q$8</c:f>
              <c:numCache>
                <c:formatCode>0.000</c:formatCode>
                <c:ptCount val="6"/>
                <c:pt idx="0">
                  <c:v>0.11872461871851915</c:v>
                </c:pt>
                <c:pt idx="1">
                  <c:v>0.1456362532088161</c:v>
                </c:pt>
                <c:pt idx="2">
                  <c:v>0.25466686257122045</c:v>
                </c:pt>
                <c:pt idx="3">
                  <c:v>0.29963707965790404</c:v>
                </c:pt>
                <c:pt idx="4">
                  <c:v>0.48993208596286142</c:v>
                </c:pt>
                <c:pt idx="5">
                  <c:v>0.5380324566523299</c:v>
                </c:pt>
              </c:numCache>
            </c:numRef>
          </c:xVal>
          <c:yVal>
            <c:numRef>
              <c:f>'AAR Summary'!$D$3:$D$8</c:f>
              <c:numCache>
                <c:formatCode>0.0</c:formatCode>
                <c:ptCount val="6"/>
                <c:pt idx="0">
                  <c:v>3.072384</c:v>
                </c:pt>
                <c:pt idx="1">
                  <c:v>3.3528000000000002</c:v>
                </c:pt>
                <c:pt idx="2">
                  <c:v>17.9832</c:v>
                </c:pt>
                <c:pt idx="3">
                  <c:v>31.165800000000001</c:v>
                </c:pt>
                <c:pt idx="4">
                  <c:v>51.968400000000003</c:v>
                </c:pt>
                <c:pt idx="5">
                  <c:v>67.055999999999997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FD-458E-B212-E46A749055CD}"/>
            </c:ext>
          </c:extLst>
        </c:ser>
        <c:ser>
          <c:idx val="3"/>
          <c:order val="3"/>
          <c:tx>
            <c:v>Val</c:v>
          </c:tx>
          <c:spPr>
            <a:ln w="952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Summary'!$T$3:$T$8</c:f>
              <c:numCache>
                <c:formatCode>0.000</c:formatCode>
                <c:ptCount val="6"/>
                <c:pt idx="0">
                  <c:v>3.2286800865823286E-2</c:v>
                </c:pt>
                <c:pt idx="1">
                  <c:v>5.5853419162355193E-2</c:v>
                </c:pt>
                <c:pt idx="2">
                  <c:v>8.5248397451746005E-2</c:v>
                </c:pt>
                <c:pt idx="3">
                  <c:v>0.11621119679383736</c:v>
                </c:pt>
                <c:pt idx="4">
                  <c:v>0.15219487567256068</c:v>
                </c:pt>
                <c:pt idx="5">
                  <c:v>0.21414676653675552</c:v>
                </c:pt>
              </c:numCache>
            </c:numRef>
          </c:xVal>
          <c:yVal>
            <c:numRef>
              <c:f>'AAR Summary'!$D$3:$D$8</c:f>
              <c:numCache>
                <c:formatCode>0.0</c:formatCode>
                <c:ptCount val="6"/>
                <c:pt idx="0">
                  <c:v>3.072384</c:v>
                </c:pt>
                <c:pt idx="1">
                  <c:v>3.3528000000000002</c:v>
                </c:pt>
                <c:pt idx="2">
                  <c:v>17.9832</c:v>
                </c:pt>
                <c:pt idx="3">
                  <c:v>31.165800000000001</c:v>
                </c:pt>
                <c:pt idx="4">
                  <c:v>51.968400000000003</c:v>
                </c:pt>
                <c:pt idx="5">
                  <c:v>67.055999999999997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FD-458E-B212-E46A74905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790911"/>
        <c:axId val="570793407"/>
      </c:scatterChart>
      <c:valAx>
        <c:axId val="570790911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D/L amino </a:t>
                </a:r>
                <a:r>
                  <a:rPr lang="en-US" sz="1200" b="1" i="1">
                    <a:solidFill>
                      <a:sysClr val="windowText" lastClr="000000"/>
                    </a:solidFill>
                  </a:rPr>
                  <a:t>L.</a:t>
                </a:r>
                <a:r>
                  <a:rPr lang="en-US" sz="1200" b="1" i="1" baseline="0">
                    <a:solidFill>
                      <a:sysClr val="windowText" lastClr="000000"/>
                    </a:solidFill>
                  </a:rPr>
                  <a:t> staplini</a:t>
                </a:r>
                <a:endParaRPr lang="en-US" sz="1200" b="1" i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3547622947721223"/>
              <c:y val="1.51000359547312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793407"/>
        <c:crosses val="autoZero"/>
        <c:crossBetween val="midCat"/>
      </c:valAx>
      <c:valAx>
        <c:axId val="57079340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Depth (m)</a:t>
                </a:r>
              </a:p>
            </c:rich>
          </c:tx>
          <c:layout>
            <c:manualLayout>
              <c:xMode val="edge"/>
              <c:yMode val="edge"/>
              <c:x val="2.0437506371757844E-2"/>
              <c:y val="0.448823243497234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7909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575653418933834"/>
          <c:y val="0.39314168256728194"/>
          <c:w val="0.18093124961280152"/>
          <c:h val="0.22579666362922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Asp</c:v>
          </c:tx>
          <c:spPr>
            <a:ln w="9525" cap="rnd">
              <a:solidFill>
                <a:srgbClr val="FC64D4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rgbClr val="FC64D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Summary'!$H$15:$H$20</c:f>
              <c:numCache>
                <c:formatCode>0</c:formatCode>
                <c:ptCount val="6"/>
                <c:pt idx="0">
                  <c:v>322.52682161799504</c:v>
                </c:pt>
                <c:pt idx="1">
                  <c:v>201.53895192325649</c:v>
                </c:pt>
                <c:pt idx="2">
                  <c:v>180.8646689824154</c:v>
                </c:pt>
                <c:pt idx="3">
                  <c:v>221.3635769993698</c:v>
                </c:pt>
                <c:pt idx="4">
                  <c:v>64.641382235260423</c:v>
                </c:pt>
                <c:pt idx="5">
                  <c:v>158.96384257243878</c:v>
                </c:pt>
              </c:numCache>
            </c:numRef>
          </c:xVal>
          <c:yVal>
            <c:numRef>
              <c:f>'AAR Summary'!$D$3:$D$8</c:f>
              <c:numCache>
                <c:formatCode>0.0</c:formatCode>
                <c:ptCount val="6"/>
                <c:pt idx="0">
                  <c:v>3.072384</c:v>
                </c:pt>
                <c:pt idx="1">
                  <c:v>3.3528000000000002</c:v>
                </c:pt>
                <c:pt idx="2">
                  <c:v>17.9832</c:v>
                </c:pt>
                <c:pt idx="3">
                  <c:v>31.165800000000001</c:v>
                </c:pt>
                <c:pt idx="4">
                  <c:v>51.968400000000003</c:v>
                </c:pt>
                <c:pt idx="5">
                  <c:v>67.055999999999997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276-46A8-B643-D5FAC707E3B9}"/>
            </c:ext>
          </c:extLst>
        </c:ser>
        <c:ser>
          <c:idx val="1"/>
          <c:order val="1"/>
          <c:tx>
            <c:v>Glu</c:v>
          </c:tx>
          <c:spPr>
            <a:ln w="635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Summary'!$K$15:$K$20</c:f>
              <c:numCache>
                <c:formatCode>0</c:formatCode>
                <c:ptCount val="6"/>
                <c:pt idx="0">
                  <c:v>249.25998340288396</c:v>
                </c:pt>
                <c:pt idx="1">
                  <c:v>125.94058273967053</c:v>
                </c:pt>
                <c:pt idx="2">
                  <c:v>110.6213290282189</c:v>
                </c:pt>
                <c:pt idx="3">
                  <c:v>150.65655530246713</c:v>
                </c:pt>
                <c:pt idx="4">
                  <c:v>44.943297357684173</c:v>
                </c:pt>
                <c:pt idx="5">
                  <c:v>113.75450292543542</c:v>
                </c:pt>
              </c:numCache>
            </c:numRef>
          </c:xVal>
          <c:yVal>
            <c:numRef>
              <c:f>'AAR Summary'!$D$3:$D$8</c:f>
              <c:numCache>
                <c:formatCode>0.0</c:formatCode>
                <c:ptCount val="6"/>
                <c:pt idx="0">
                  <c:v>3.072384</c:v>
                </c:pt>
                <c:pt idx="1">
                  <c:v>3.3528000000000002</c:v>
                </c:pt>
                <c:pt idx="2">
                  <c:v>17.9832</c:v>
                </c:pt>
                <c:pt idx="3">
                  <c:v>31.165800000000001</c:v>
                </c:pt>
                <c:pt idx="4">
                  <c:v>51.968400000000003</c:v>
                </c:pt>
                <c:pt idx="5">
                  <c:v>67.055999999999997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276-46A8-B643-D5FAC707E3B9}"/>
            </c:ext>
          </c:extLst>
        </c:ser>
        <c:ser>
          <c:idx val="2"/>
          <c:order val="2"/>
          <c:tx>
            <c:v>Ala</c:v>
          </c:tx>
          <c:spPr>
            <a:ln w="952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Summary'!$Q$15:$Q$20</c:f>
              <c:numCache>
                <c:formatCode>0</c:formatCode>
                <c:ptCount val="6"/>
                <c:pt idx="0">
                  <c:v>160.53989949216907</c:v>
                </c:pt>
                <c:pt idx="1">
                  <c:v>105.80950723251735</c:v>
                </c:pt>
                <c:pt idx="2">
                  <c:v>88.554067705480364</c:v>
                </c:pt>
                <c:pt idx="3">
                  <c:v>114.63324442845214</c:v>
                </c:pt>
                <c:pt idx="4">
                  <c:v>41.638266694439608</c:v>
                </c:pt>
                <c:pt idx="5">
                  <c:v>91.39424777825927</c:v>
                </c:pt>
              </c:numCache>
            </c:numRef>
          </c:xVal>
          <c:yVal>
            <c:numRef>
              <c:f>'AAR Summary'!$D$3:$D$8</c:f>
              <c:numCache>
                <c:formatCode>0.0</c:formatCode>
                <c:ptCount val="6"/>
                <c:pt idx="0">
                  <c:v>3.072384</c:v>
                </c:pt>
                <c:pt idx="1">
                  <c:v>3.3528000000000002</c:v>
                </c:pt>
                <c:pt idx="2">
                  <c:v>17.9832</c:v>
                </c:pt>
                <c:pt idx="3">
                  <c:v>31.165800000000001</c:v>
                </c:pt>
                <c:pt idx="4">
                  <c:v>51.968400000000003</c:v>
                </c:pt>
                <c:pt idx="5">
                  <c:v>67.055999999999997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276-46A8-B643-D5FAC707E3B9}"/>
            </c:ext>
          </c:extLst>
        </c:ser>
        <c:ser>
          <c:idx val="3"/>
          <c:order val="3"/>
          <c:tx>
            <c:v>Val</c:v>
          </c:tx>
          <c:spPr>
            <a:ln w="952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Summary'!$T$15:$T$20</c:f>
              <c:numCache>
                <c:formatCode>0</c:formatCode>
                <c:ptCount val="6"/>
                <c:pt idx="0">
                  <c:v>50.475760640755041</c:v>
                </c:pt>
                <c:pt idx="1">
                  <c:v>23.100059809915287</c:v>
                </c:pt>
                <c:pt idx="2">
                  <c:v>24.386008634627558</c:v>
                </c:pt>
                <c:pt idx="3">
                  <c:v>30.618046393959439</c:v>
                </c:pt>
                <c:pt idx="4">
                  <c:v>10.922949269314049</c:v>
                </c:pt>
                <c:pt idx="5">
                  <c:v>21.769712537812005</c:v>
                </c:pt>
              </c:numCache>
            </c:numRef>
          </c:xVal>
          <c:yVal>
            <c:numRef>
              <c:f>'AAR Summary'!$D$3:$D$8</c:f>
              <c:numCache>
                <c:formatCode>0.0</c:formatCode>
                <c:ptCount val="6"/>
                <c:pt idx="0">
                  <c:v>3.072384</c:v>
                </c:pt>
                <c:pt idx="1">
                  <c:v>3.3528000000000002</c:v>
                </c:pt>
                <c:pt idx="2">
                  <c:v>17.9832</c:v>
                </c:pt>
                <c:pt idx="3">
                  <c:v>31.165800000000001</c:v>
                </c:pt>
                <c:pt idx="4">
                  <c:v>51.968400000000003</c:v>
                </c:pt>
                <c:pt idx="5">
                  <c:v>67.055999999999997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276-46A8-B643-D5FAC707E3B9}"/>
            </c:ext>
          </c:extLst>
        </c:ser>
        <c:ser>
          <c:idx val="4"/>
          <c:order val="4"/>
          <c:tx>
            <c:v>total</c:v>
          </c:tx>
          <c:spPr>
            <a:ln w="63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Summary'!$AF$15:$AF$20</c:f>
              <c:numCache>
                <c:formatCode>0</c:formatCode>
                <c:ptCount val="6"/>
                <c:pt idx="0">
                  <c:v>1096.9049689491428</c:v>
                </c:pt>
                <c:pt idx="1">
                  <c:v>576.97475849187231</c:v>
                </c:pt>
                <c:pt idx="2">
                  <c:v>484.19245470673849</c:v>
                </c:pt>
                <c:pt idx="3">
                  <c:v>612.68567338919945</c:v>
                </c:pt>
                <c:pt idx="4">
                  <c:v>203.22774079175429</c:v>
                </c:pt>
                <c:pt idx="5">
                  <c:v>457.02147902026007</c:v>
                </c:pt>
              </c:numCache>
            </c:numRef>
          </c:xVal>
          <c:yVal>
            <c:numRef>
              <c:f>'AAR Summary'!$D$15:$D$20</c:f>
              <c:numCache>
                <c:formatCode>0.0</c:formatCode>
                <c:ptCount val="6"/>
                <c:pt idx="0">
                  <c:v>3.072384</c:v>
                </c:pt>
                <c:pt idx="1">
                  <c:v>3.3528000000000002</c:v>
                </c:pt>
                <c:pt idx="2">
                  <c:v>17.9832</c:v>
                </c:pt>
                <c:pt idx="3">
                  <c:v>31.165800000000001</c:v>
                </c:pt>
                <c:pt idx="4">
                  <c:v>51.968400000000003</c:v>
                </c:pt>
                <c:pt idx="5">
                  <c:v>67.055999999999997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276-46A8-B643-D5FAC707E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790911"/>
        <c:axId val="570793407"/>
      </c:scatterChart>
      <c:valAx>
        <c:axId val="570790911"/>
        <c:scaling>
          <c:orientation val="minMax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[amino]  (pMol/vial)  </a:t>
                </a:r>
                <a:r>
                  <a:rPr lang="en-US" sz="1200" b="1" i="1">
                    <a:solidFill>
                      <a:sysClr val="windowText" lastClr="000000"/>
                    </a:solidFill>
                  </a:rPr>
                  <a:t>L.</a:t>
                </a:r>
                <a:r>
                  <a:rPr lang="en-US" sz="1200" b="1" i="1" baseline="0">
                    <a:solidFill>
                      <a:sysClr val="windowText" lastClr="000000"/>
                    </a:solidFill>
                  </a:rPr>
                  <a:t> staplini</a:t>
                </a:r>
                <a:endParaRPr lang="en-US" sz="1200" b="1" i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1010036494674567"/>
              <c:y val="1.81200431456775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793407"/>
        <c:crosses val="autoZero"/>
        <c:crossBetween val="midCat"/>
      </c:valAx>
      <c:valAx>
        <c:axId val="570793407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>
                    <a:solidFill>
                      <a:sysClr val="windowText" lastClr="000000"/>
                    </a:solidFill>
                  </a:rPr>
                  <a:t>Depth (m)</a:t>
                </a:r>
              </a:p>
            </c:rich>
          </c:tx>
          <c:layout>
            <c:manualLayout>
              <c:xMode val="edge"/>
              <c:yMode val="edge"/>
              <c:x val="2.0437506371757844E-2"/>
              <c:y val="0.448823243497234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79091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575653418933834"/>
          <c:y val="0.39314168256728194"/>
          <c:w val="0.16731291087099209"/>
          <c:h val="0.282245829536526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ysClr val="windowText" lastClr="000000"/>
                </a:solidFill>
              </a:rPr>
              <a:t>59' 0"</a:t>
            </a:r>
          </a:p>
        </c:rich>
      </c:tx>
      <c:layout>
        <c:manualLayout>
          <c:xMode val="edge"/>
          <c:yMode val="edge"/>
          <c:x val="0.49794403514207297"/>
          <c:y val="1.24869476983704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042629225757853"/>
          <c:y val="5.506743934981348E-2"/>
          <c:w val="0.62795637883660582"/>
          <c:h val="0.6677016740375709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('AAR Results'!$F$29:$F$32,'AAR Results'!$F$34:$F$35)</c:f>
              <c:numCache>
                <c:formatCode>0.000</c:formatCode>
                <c:ptCount val="6"/>
                <c:pt idx="0">
                  <c:v>0.37037780006686727</c:v>
                </c:pt>
                <c:pt idx="1">
                  <c:v>0.35899801748107874</c:v>
                </c:pt>
                <c:pt idx="2">
                  <c:v>0.36810085298544903</c:v>
                </c:pt>
                <c:pt idx="3">
                  <c:v>0.36091987695913286</c:v>
                </c:pt>
                <c:pt idx="4">
                  <c:v>0.35727109515260325</c:v>
                </c:pt>
                <c:pt idx="5">
                  <c:v>0.36704684025536188</c:v>
                </c:pt>
              </c:numCache>
            </c:numRef>
          </c:xVal>
          <c:yVal>
            <c:numRef>
              <c:f>('AAR Results'!$G$29:$G$32,'AAR Results'!$G$34:$G$35)</c:f>
              <c:numCache>
                <c:formatCode>0.000</c:formatCode>
                <c:ptCount val="6"/>
                <c:pt idx="0">
                  <c:v>9.3829453251088837E-2</c:v>
                </c:pt>
                <c:pt idx="1">
                  <c:v>8.9812073625949299E-2</c:v>
                </c:pt>
                <c:pt idx="2">
                  <c:v>9.3525482122599896E-2</c:v>
                </c:pt>
                <c:pt idx="3">
                  <c:v>8.78186186517909E-2</c:v>
                </c:pt>
                <c:pt idx="4">
                  <c:v>8.690184112322949E-2</c:v>
                </c:pt>
                <c:pt idx="5">
                  <c:v>9.4317964415534708E-2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79-42A7-9880-1BCB9261B74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Results'!$F$33</c:f>
              <c:numCache>
                <c:formatCode>0.000</c:formatCode>
                <c:ptCount val="1"/>
                <c:pt idx="0">
                  <c:v>0.33926519280439649</c:v>
                </c:pt>
              </c:numCache>
            </c:numRef>
          </c:xVal>
          <c:yVal>
            <c:numRef>
              <c:f>'AAR Results'!$G$33</c:f>
              <c:numCache>
                <c:formatCode>0.000</c:formatCode>
                <c:ptCount val="1"/>
                <c:pt idx="0">
                  <c:v>7.798057393923484E-2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F79-42A7-9880-1BCB9261B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998496"/>
        <c:axId val="690003072"/>
      </c:scatterChart>
      <c:valAx>
        <c:axId val="689998496"/>
        <c:scaling>
          <c:orientation val="minMax"/>
          <c:max val="0.5600000000000000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DL Asp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003072"/>
        <c:crosses val="autoZero"/>
        <c:crossBetween val="midCat"/>
        <c:majorUnit val="0.1"/>
      </c:valAx>
      <c:valAx>
        <c:axId val="690003072"/>
        <c:scaling>
          <c:orientation val="minMax"/>
          <c:max val="0.3000000000000000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DL Glu</a:t>
                </a:r>
              </a:p>
            </c:rich>
          </c:tx>
          <c:layout>
            <c:manualLayout>
              <c:xMode val="edge"/>
              <c:yMode val="edge"/>
              <c:x val="4.3027883046976433E-2"/>
              <c:y val="0.36246118722359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998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ysClr val="windowText" lastClr="000000"/>
                </a:solidFill>
              </a:rPr>
              <a:t>11' 0"</a:t>
            </a:r>
          </a:p>
        </c:rich>
      </c:tx>
      <c:layout>
        <c:manualLayout>
          <c:xMode val="edge"/>
          <c:yMode val="edge"/>
          <c:x val="0.49794403514207297"/>
          <c:y val="1.24869476983704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042629225757853"/>
          <c:y val="5.506743934981348E-2"/>
          <c:w val="0.62795637883660582"/>
          <c:h val="0.6677016740375709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Results'!$F$21:$F$24</c:f>
              <c:numCache>
                <c:formatCode>0.000</c:formatCode>
                <c:ptCount val="4"/>
                <c:pt idx="0">
                  <c:v>0.26079508726567552</c:v>
                </c:pt>
                <c:pt idx="1">
                  <c:v>0.25865027404334717</c:v>
                </c:pt>
                <c:pt idx="2">
                  <c:v>0.24211459016582088</c:v>
                </c:pt>
                <c:pt idx="3">
                  <c:v>0.26312656884817431</c:v>
                </c:pt>
              </c:numCache>
            </c:numRef>
          </c:xVal>
          <c:yVal>
            <c:numRef>
              <c:f>'AAR Results'!$G$21:$G$24</c:f>
              <c:numCache>
                <c:formatCode>0.000</c:formatCode>
                <c:ptCount val="4"/>
                <c:pt idx="0">
                  <c:v>5.5295470411892741E-2</c:v>
                </c:pt>
                <c:pt idx="1">
                  <c:v>5.5319744391063012E-2</c:v>
                </c:pt>
                <c:pt idx="2">
                  <c:v>4.7835413997556836E-2</c:v>
                </c:pt>
                <c:pt idx="3">
                  <c:v>5.5756906607781487E-2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73-4F6A-ACA4-9887A4BD0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998496"/>
        <c:axId val="690003072"/>
      </c:scatterChart>
      <c:valAx>
        <c:axId val="689998496"/>
        <c:scaling>
          <c:orientation val="minMax"/>
          <c:max val="0.5600000000000000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DL Asp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003072"/>
        <c:crosses val="autoZero"/>
        <c:crossBetween val="midCat"/>
        <c:majorUnit val="0.1"/>
      </c:valAx>
      <c:valAx>
        <c:axId val="690003072"/>
        <c:scaling>
          <c:orientation val="minMax"/>
          <c:max val="0.3000000000000000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DL Glu</a:t>
                </a:r>
              </a:p>
            </c:rich>
          </c:tx>
          <c:layout>
            <c:manualLayout>
              <c:xMode val="edge"/>
              <c:yMode val="edge"/>
              <c:x val="4.3027883046976433E-2"/>
              <c:y val="0.36246118722359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998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ysClr val="windowText" lastClr="000000"/>
                </a:solidFill>
              </a:rPr>
              <a:t>10' 1"</a:t>
            </a:r>
          </a:p>
        </c:rich>
      </c:tx>
      <c:layout>
        <c:manualLayout>
          <c:xMode val="edge"/>
          <c:yMode val="edge"/>
          <c:x val="0.49794403514207297"/>
          <c:y val="3.1217369245926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042629225757853"/>
          <c:y val="5.506743934981348E-2"/>
          <c:w val="0.62795637883660582"/>
          <c:h val="0.6677016740375709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('AAR Results'!$F$9,'AAR Results'!$F$11:$F$16)</c:f>
              <c:numCache>
                <c:formatCode>0.000</c:formatCode>
                <c:ptCount val="7"/>
                <c:pt idx="0">
                  <c:v>0.20758464561323578</c:v>
                </c:pt>
                <c:pt idx="1">
                  <c:v>0.22593090327061877</c:v>
                </c:pt>
                <c:pt idx="2">
                  <c:v>0.19261535279823325</c:v>
                </c:pt>
                <c:pt idx="3">
                  <c:v>0.21660559366093521</c:v>
                </c:pt>
                <c:pt idx="4">
                  <c:v>0.22549874583067364</c:v>
                </c:pt>
                <c:pt idx="5">
                  <c:v>0.23045375218150085</c:v>
                </c:pt>
                <c:pt idx="6">
                  <c:v>0.21573123390051879</c:v>
                </c:pt>
              </c:numCache>
            </c:numRef>
          </c:xVal>
          <c:yVal>
            <c:numRef>
              <c:f>('AAR Results'!$G$9,'AAR Results'!$G$11:$G$16)</c:f>
              <c:numCache>
                <c:formatCode>0.000</c:formatCode>
                <c:ptCount val="7"/>
                <c:pt idx="0">
                  <c:v>3.7679197878017094E-2</c:v>
                </c:pt>
                <c:pt idx="1">
                  <c:v>4.0954729610709881E-2</c:v>
                </c:pt>
                <c:pt idx="2">
                  <c:v>3.3511629486009158E-2</c:v>
                </c:pt>
                <c:pt idx="3">
                  <c:v>3.6479496091773957E-2</c:v>
                </c:pt>
                <c:pt idx="4">
                  <c:v>4.1287760008362075E-2</c:v>
                </c:pt>
                <c:pt idx="5">
                  <c:v>4.2114649681528664E-2</c:v>
                </c:pt>
                <c:pt idx="6">
                  <c:v>3.8936387546146978E-2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05D-4DC8-A7A3-457DCCE73A93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Results'!$F$10</c:f>
              <c:numCache>
                <c:formatCode>0.000</c:formatCode>
                <c:ptCount val="1"/>
                <c:pt idx="0">
                  <c:v>0.17670688199569706</c:v>
                </c:pt>
              </c:numCache>
            </c:numRef>
          </c:xVal>
          <c:yVal>
            <c:numRef>
              <c:f>'AAR Results'!$G$10</c:f>
              <c:numCache>
                <c:formatCode>0.000</c:formatCode>
                <c:ptCount val="1"/>
                <c:pt idx="0">
                  <c:v>3.0994824229780279E-2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05D-4DC8-A7A3-457DCCE7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998496"/>
        <c:axId val="690003072"/>
      </c:scatterChart>
      <c:valAx>
        <c:axId val="689998496"/>
        <c:scaling>
          <c:orientation val="minMax"/>
          <c:max val="0.5600000000000000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DL Asp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003072"/>
        <c:crosses val="autoZero"/>
        <c:crossBetween val="midCat"/>
        <c:majorUnit val="0.1"/>
      </c:valAx>
      <c:valAx>
        <c:axId val="690003072"/>
        <c:scaling>
          <c:orientation val="minMax"/>
          <c:max val="0.3000000000000000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DL Glu</a:t>
                </a:r>
              </a:p>
            </c:rich>
          </c:tx>
          <c:layout>
            <c:manualLayout>
              <c:xMode val="edge"/>
              <c:yMode val="edge"/>
              <c:x val="4.3027883046976433E-2"/>
              <c:y val="0.36246118722359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998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ysClr val="windowText" lastClr="000000"/>
                </a:solidFill>
              </a:rPr>
              <a:t>110' 3"</a:t>
            </a:r>
          </a:p>
        </c:rich>
      </c:tx>
      <c:layout>
        <c:manualLayout>
          <c:xMode val="edge"/>
          <c:yMode val="edge"/>
          <c:x val="0.49794403514207297"/>
          <c:y val="1.24869476983704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042629225757853"/>
          <c:y val="5.506743934981348E-2"/>
          <c:w val="0.62795637883660582"/>
          <c:h val="0.6677016740375709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Results'!$F$40:$F$46</c:f>
              <c:numCache>
                <c:formatCode>0.000</c:formatCode>
                <c:ptCount val="7"/>
                <c:pt idx="0">
                  <c:v>0.41323054638302054</c:v>
                </c:pt>
                <c:pt idx="1">
                  <c:v>0.40982107669267753</c:v>
                </c:pt>
                <c:pt idx="2">
                  <c:v>0.40752521334367731</c:v>
                </c:pt>
                <c:pt idx="3">
                  <c:v>0.41140875619966016</c:v>
                </c:pt>
                <c:pt idx="4">
                  <c:v>0.41261443090895983</c:v>
                </c:pt>
                <c:pt idx="5">
                  <c:v>0.40746343223514386</c:v>
                </c:pt>
                <c:pt idx="6">
                  <c:v>0.41002660073510749</c:v>
                </c:pt>
              </c:numCache>
            </c:numRef>
          </c:xVal>
          <c:yVal>
            <c:numRef>
              <c:f>'AAR Results'!$G$40:$G$46</c:f>
              <c:numCache>
                <c:formatCode>0.000</c:formatCode>
                <c:ptCount val="7"/>
                <c:pt idx="0">
                  <c:v>0.12712141688598053</c:v>
                </c:pt>
                <c:pt idx="1">
                  <c:v>0.12557845633467765</c:v>
                </c:pt>
                <c:pt idx="2">
                  <c:v>0.12323694549395632</c:v>
                </c:pt>
                <c:pt idx="3">
                  <c:v>0.12783555411114722</c:v>
                </c:pt>
                <c:pt idx="4">
                  <c:v>0.12896941695686653</c:v>
                </c:pt>
                <c:pt idx="5">
                  <c:v>0.12300954773060266</c:v>
                </c:pt>
                <c:pt idx="6">
                  <c:v>0.12906547781992622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27-4700-A032-430982E89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998496"/>
        <c:axId val="690003072"/>
      </c:scatterChart>
      <c:valAx>
        <c:axId val="689998496"/>
        <c:scaling>
          <c:orientation val="minMax"/>
          <c:max val="0.5600000000000000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DL Asp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003072"/>
        <c:crosses val="autoZero"/>
        <c:crossBetween val="midCat"/>
        <c:majorUnit val="0.1"/>
      </c:valAx>
      <c:valAx>
        <c:axId val="690003072"/>
        <c:scaling>
          <c:orientation val="minMax"/>
          <c:max val="0.3000000000000000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DL Glu</a:t>
                </a:r>
              </a:p>
            </c:rich>
          </c:tx>
          <c:layout>
            <c:manualLayout>
              <c:xMode val="edge"/>
              <c:yMode val="edge"/>
              <c:x val="4.3027883046976433E-2"/>
              <c:y val="0.36246118722359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998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ysClr val="windowText" lastClr="000000"/>
                </a:solidFill>
              </a:rPr>
              <a:t>110' 8"</a:t>
            </a:r>
          </a:p>
        </c:rich>
      </c:tx>
      <c:layout>
        <c:manualLayout>
          <c:xMode val="edge"/>
          <c:yMode val="edge"/>
          <c:x val="0.49794403514207297"/>
          <c:y val="2.497389539674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042629225757853"/>
          <c:y val="5.506743934981348E-2"/>
          <c:w val="0.62795637883660582"/>
          <c:h val="0.6677016740375709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Results'!$F$51:$F$56</c:f>
              <c:numCache>
                <c:formatCode>0.000</c:formatCode>
                <c:ptCount val="6"/>
                <c:pt idx="0">
                  <c:v>0.253284448518179</c:v>
                </c:pt>
                <c:pt idx="1">
                  <c:v>0.25703506184046299</c:v>
                </c:pt>
                <c:pt idx="2">
                  <c:v>0.2712739793408756</c:v>
                </c:pt>
                <c:pt idx="3">
                  <c:v>0.28214808787632223</c:v>
                </c:pt>
                <c:pt idx="4">
                  <c:v>0.24381287533947898</c:v>
                </c:pt>
                <c:pt idx="5">
                  <c:v>0.27369660495846143</c:v>
                </c:pt>
              </c:numCache>
            </c:numRef>
          </c:xVal>
          <c:yVal>
            <c:numRef>
              <c:f>'AAR Results'!$G$51:$G$56</c:f>
              <c:numCache>
                <c:formatCode>0.000</c:formatCode>
                <c:ptCount val="6"/>
                <c:pt idx="0">
                  <c:v>0.23519548814876917</c:v>
                </c:pt>
                <c:pt idx="1">
                  <c:v>0.23058608785365661</c:v>
                </c:pt>
                <c:pt idx="2">
                  <c:v>0.25391049572326446</c:v>
                </c:pt>
                <c:pt idx="3">
                  <c:v>0.26583175803402648</c:v>
                </c:pt>
                <c:pt idx="4">
                  <c:v>0.24772029293645167</c:v>
                </c:pt>
                <c:pt idx="5">
                  <c:v>0.23205389955083705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5F-4F79-924C-45AC4E0CC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998496"/>
        <c:axId val="690003072"/>
      </c:scatterChart>
      <c:valAx>
        <c:axId val="689998496"/>
        <c:scaling>
          <c:orientation val="minMax"/>
          <c:max val="0.5600000000000000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DL Asp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003072"/>
        <c:crosses val="autoZero"/>
        <c:crossBetween val="midCat"/>
        <c:majorUnit val="0.1"/>
      </c:valAx>
      <c:valAx>
        <c:axId val="690003072"/>
        <c:scaling>
          <c:orientation val="minMax"/>
          <c:max val="0.3000000000000000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DL Glu</a:t>
                </a:r>
              </a:p>
            </c:rich>
          </c:tx>
          <c:layout>
            <c:manualLayout>
              <c:xMode val="edge"/>
              <c:yMode val="edge"/>
              <c:x val="4.3027883046976433E-2"/>
              <c:y val="0.293782974882553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998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050">
                <a:solidFill>
                  <a:sysClr val="windowText" lastClr="000000"/>
                </a:solidFill>
              </a:rPr>
              <a:t>170' 6"</a:t>
            </a:r>
          </a:p>
        </c:rich>
      </c:tx>
      <c:layout>
        <c:manualLayout>
          <c:xMode val="edge"/>
          <c:yMode val="edge"/>
          <c:x val="0.49794403514207297"/>
          <c:y val="2.497389539674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7042629225757853"/>
          <c:y val="5.506743934981348E-2"/>
          <c:w val="0.62795637883660582"/>
          <c:h val="0.6677016740375709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Results'!$F$61:$F$64</c:f>
              <c:numCache>
                <c:formatCode>0.000</c:formatCode>
                <c:ptCount val="4"/>
                <c:pt idx="0">
                  <c:v>0.39840106595602931</c:v>
                </c:pt>
                <c:pt idx="1">
                  <c:v>0.36990387802452768</c:v>
                </c:pt>
                <c:pt idx="2">
                  <c:v>0.39651299604235746</c:v>
                </c:pt>
                <c:pt idx="3">
                  <c:v>0.38119184455391353</c:v>
                </c:pt>
              </c:numCache>
            </c:numRef>
          </c:xVal>
          <c:yVal>
            <c:numRef>
              <c:f>'AAR Results'!$G$61:$G$64</c:f>
              <c:numCache>
                <c:formatCode>0.000</c:formatCode>
                <c:ptCount val="4"/>
                <c:pt idx="0">
                  <c:v>0.16745450248168278</c:v>
                </c:pt>
                <c:pt idx="1">
                  <c:v>0.14724426568105228</c:v>
                </c:pt>
                <c:pt idx="2">
                  <c:v>0.16711964727909645</c:v>
                </c:pt>
                <c:pt idx="3">
                  <c:v>0.14414281498967249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CE-4199-8137-3FA8DACAE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998496"/>
        <c:axId val="690003072"/>
      </c:scatterChart>
      <c:valAx>
        <c:axId val="689998496"/>
        <c:scaling>
          <c:orientation val="minMax"/>
          <c:max val="0.5600000000000000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DL Asp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003072"/>
        <c:crosses val="autoZero"/>
        <c:crossBetween val="midCat"/>
        <c:majorUnit val="0.1"/>
      </c:valAx>
      <c:valAx>
        <c:axId val="690003072"/>
        <c:scaling>
          <c:orientation val="minMax"/>
          <c:max val="0.30000000000000004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DL Glu</a:t>
                </a:r>
              </a:p>
            </c:rich>
          </c:tx>
          <c:layout>
            <c:manualLayout>
              <c:xMode val="edge"/>
              <c:yMode val="edge"/>
              <c:x val="4.3027883046976433E-2"/>
              <c:y val="0.36246118722359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998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10' 0"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('AAR Results'!$F$9,'AAR Results'!$F$11:$F$16)</c:f>
              <c:numCache>
                <c:formatCode>0.000</c:formatCode>
                <c:ptCount val="7"/>
                <c:pt idx="0">
                  <c:v>0.20758464561323578</c:v>
                </c:pt>
                <c:pt idx="1">
                  <c:v>0.22593090327061877</c:v>
                </c:pt>
                <c:pt idx="2">
                  <c:v>0.19261535279823325</c:v>
                </c:pt>
                <c:pt idx="3">
                  <c:v>0.21660559366093521</c:v>
                </c:pt>
                <c:pt idx="4">
                  <c:v>0.22549874583067364</c:v>
                </c:pt>
                <c:pt idx="5">
                  <c:v>0.23045375218150085</c:v>
                </c:pt>
                <c:pt idx="6">
                  <c:v>0.21573123390051879</c:v>
                </c:pt>
              </c:numCache>
            </c:numRef>
          </c:xVal>
          <c:yVal>
            <c:numRef>
              <c:f>('AAR Results'!$G$9,'AAR Results'!$G$11:$G$16)</c:f>
              <c:numCache>
                <c:formatCode>0.000</c:formatCode>
                <c:ptCount val="7"/>
                <c:pt idx="0">
                  <c:v>3.7679197878017094E-2</c:v>
                </c:pt>
                <c:pt idx="1">
                  <c:v>4.0954729610709881E-2</c:v>
                </c:pt>
                <c:pt idx="2">
                  <c:v>3.3511629486009158E-2</c:v>
                </c:pt>
                <c:pt idx="3">
                  <c:v>3.6479496091773957E-2</c:v>
                </c:pt>
                <c:pt idx="4">
                  <c:v>4.1287760008362075E-2</c:v>
                </c:pt>
                <c:pt idx="5">
                  <c:v>4.2114649681528664E-2</c:v>
                </c:pt>
                <c:pt idx="6">
                  <c:v>3.8936387546146978E-2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935-422C-8A48-EDA6F78357A5}"/>
            </c:ext>
          </c:extLst>
        </c:ser>
        <c:ser>
          <c:idx val="1"/>
          <c:order val="1"/>
          <c:tx>
            <c:v>11' 0"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Results'!$F$21:$F$24</c:f>
              <c:numCache>
                <c:formatCode>0.000</c:formatCode>
                <c:ptCount val="4"/>
                <c:pt idx="0">
                  <c:v>0.26079508726567552</c:v>
                </c:pt>
                <c:pt idx="1">
                  <c:v>0.25865027404334717</c:v>
                </c:pt>
                <c:pt idx="2">
                  <c:v>0.24211459016582088</c:v>
                </c:pt>
                <c:pt idx="3">
                  <c:v>0.26312656884817431</c:v>
                </c:pt>
              </c:numCache>
            </c:numRef>
          </c:xVal>
          <c:yVal>
            <c:numRef>
              <c:f>'AAR Results'!$G$21:$G$24</c:f>
              <c:numCache>
                <c:formatCode>0.000</c:formatCode>
                <c:ptCount val="4"/>
                <c:pt idx="0">
                  <c:v>5.5295470411892741E-2</c:v>
                </c:pt>
                <c:pt idx="1">
                  <c:v>5.5319744391063012E-2</c:v>
                </c:pt>
                <c:pt idx="2">
                  <c:v>4.7835413997556836E-2</c:v>
                </c:pt>
                <c:pt idx="3">
                  <c:v>5.5756906607781487E-2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935-422C-8A48-EDA6F78357A5}"/>
            </c:ext>
          </c:extLst>
        </c:ser>
        <c:ser>
          <c:idx val="2"/>
          <c:order val="2"/>
          <c:tx>
            <c:v>59' 0"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('AAR Results'!$F$29:$F$32,'AAR Results'!$F$34:$F$35)</c:f>
              <c:numCache>
                <c:formatCode>0.000</c:formatCode>
                <c:ptCount val="6"/>
                <c:pt idx="0">
                  <c:v>0.37037780006686727</c:v>
                </c:pt>
                <c:pt idx="1">
                  <c:v>0.35899801748107874</c:v>
                </c:pt>
                <c:pt idx="2">
                  <c:v>0.36810085298544903</c:v>
                </c:pt>
                <c:pt idx="3">
                  <c:v>0.36091987695913286</c:v>
                </c:pt>
                <c:pt idx="4">
                  <c:v>0.35727109515260325</c:v>
                </c:pt>
                <c:pt idx="5">
                  <c:v>0.36704684025536188</c:v>
                </c:pt>
              </c:numCache>
            </c:numRef>
          </c:xVal>
          <c:yVal>
            <c:numRef>
              <c:f>('AAR Results'!$G$29:$G$32,'AAR Results'!$G$34:$G$35)</c:f>
              <c:numCache>
                <c:formatCode>0.000</c:formatCode>
                <c:ptCount val="6"/>
                <c:pt idx="0">
                  <c:v>9.3829453251088837E-2</c:v>
                </c:pt>
                <c:pt idx="1">
                  <c:v>8.9812073625949299E-2</c:v>
                </c:pt>
                <c:pt idx="2">
                  <c:v>9.3525482122599896E-2</c:v>
                </c:pt>
                <c:pt idx="3">
                  <c:v>8.78186186517909E-2</c:v>
                </c:pt>
                <c:pt idx="4">
                  <c:v>8.690184112322949E-2</c:v>
                </c:pt>
                <c:pt idx="5">
                  <c:v>9.4317964415534708E-2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935-422C-8A48-EDA6F78357A5}"/>
            </c:ext>
          </c:extLst>
        </c:ser>
        <c:ser>
          <c:idx val="3"/>
          <c:order val="3"/>
          <c:tx>
            <c:v>102' 3"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Results'!$F$40:$F$46</c:f>
              <c:numCache>
                <c:formatCode>0.000</c:formatCode>
                <c:ptCount val="7"/>
                <c:pt idx="0">
                  <c:v>0.41323054638302054</c:v>
                </c:pt>
                <c:pt idx="1">
                  <c:v>0.40982107669267753</c:v>
                </c:pt>
                <c:pt idx="2">
                  <c:v>0.40752521334367731</c:v>
                </c:pt>
                <c:pt idx="3">
                  <c:v>0.41140875619966016</c:v>
                </c:pt>
                <c:pt idx="4">
                  <c:v>0.41261443090895983</c:v>
                </c:pt>
                <c:pt idx="5">
                  <c:v>0.40746343223514386</c:v>
                </c:pt>
                <c:pt idx="6">
                  <c:v>0.41002660073510749</c:v>
                </c:pt>
              </c:numCache>
            </c:numRef>
          </c:xVal>
          <c:yVal>
            <c:numRef>
              <c:f>'AAR Results'!$G$40:$G$46</c:f>
              <c:numCache>
                <c:formatCode>0.000</c:formatCode>
                <c:ptCount val="7"/>
                <c:pt idx="0">
                  <c:v>0.12712141688598053</c:v>
                </c:pt>
                <c:pt idx="1">
                  <c:v>0.12557845633467765</c:v>
                </c:pt>
                <c:pt idx="2">
                  <c:v>0.12323694549395632</c:v>
                </c:pt>
                <c:pt idx="3">
                  <c:v>0.12783555411114722</c:v>
                </c:pt>
                <c:pt idx="4">
                  <c:v>0.12896941695686653</c:v>
                </c:pt>
                <c:pt idx="5">
                  <c:v>0.12300954773060266</c:v>
                </c:pt>
                <c:pt idx="6">
                  <c:v>0.12906547781992622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935-422C-8A48-EDA6F78357A5}"/>
            </c:ext>
          </c:extLst>
        </c:ser>
        <c:ser>
          <c:idx val="5"/>
          <c:order val="4"/>
          <c:tx>
            <c:v>170' 6"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Results'!$F$61:$F$64</c:f>
              <c:numCache>
                <c:formatCode>0.000</c:formatCode>
                <c:ptCount val="4"/>
                <c:pt idx="0">
                  <c:v>0.39840106595602931</c:v>
                </c:pt>
                <c:pt idx="1">
                  <c:v>0.36990387802452768</c:v>
                </c:pt>
                <c:pt idx="2">
                  <c:v>0.39651299604235746</c:v>
                </c:pt>
                <c:pt idx="3">
                  <c:v>0.38119184455391353</c:v>
                </c:pt>
              </c:numCache>
            </c:numRef>
          </c:xVal>
          <c:yVal>
            <c:numRef>
              <c:f>'AAR Results'!$G$61:$G$64</c:f>
              <c:numCache>
                <c:formatCode>0.000</c:formatCode>
                <c:ptCount val="4"/>
                <c:pt idx="0">
                  <c:v>0.16745450248168278</c:v>
                </c:pt>
                <c:pt idx="1">
                  <c:v>0.14724426568105228</c:v>
                </c:pt>
                <c:pt idx="2">
                  <c:v>0.16711964727909645</c:v>
                </c:pt>
                <c:pt idx="3">
                  <c:v>0.14414281498967249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935-422C-8A48-EDA6F78357A5}"/>
            </c:ext>
          </c:extLst>
        </c:ser>
        <c:ser>
          <c:idx val="6"/>
          <c:order val="5"/>
          <c:tx>
            <c:v>220' 0"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C64D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('AAR Results'!$F$69:$F$71,'AAR Results'!$F$73:$F$74)</c:f>
              <c:numCache>
                <c:formatCode>0.000</c:formatCode>
                <c:ptCount val="5"/>
                <c:pt idx="0">
                  <c:v>0.51981489422527161</c:v>
                </c:pt>
                <c:pt idx="1">
                  <c:v>0.5278868653983112</c:v>
                </c:pt>
                <c:pt idx="2">
                  <c:v>0.50737452167775021</c:v>
                </c:pt>
                <c:pt idx="3">
                  <c:v>0.52059501953584708</c:v>
                </c:pt>
                <c:pt idx="4">
                  <c:v>0.52659627953745602</c:v>
                </c:pt>
              </c:numCache>
            </c:numRef>
          </c:xVal>
          <c:yVal>
            <c:numRef>
              <c:f>('AAR Results'!$G$69:$G$71,'AAR Results'!$G$73:$G$74)</c:f>
              <c:numCache>
                <c:formatCode>0.000</c:formatCode>
                <c:ptCount val="5"/>
                <c:pt idx="0">
                  <c:v>0.21372367040593981</c:v>
                </c:pt>
                <c:pt idx="1">
                  <c:v>0.20809431320294502</c:v>
                </c:pt>
                <c:pt idx="2">
                  <c:v>0.19744223924714965</c:v>
                </c:pt>
                <c:pt idx="3">
                  <c:v>0.20377182529402624</c:v>
                </c:pt>
                <c:pt idx="4">
                  <c:v>0.20977020729551665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935-422C-8A48-EDA6F78357A5}"/>
            </c:ext>
          </c:extLst>
        </c:ser>
        <c:ser>
          <c:idx val="7"/>
          <c:order val="6"/>
          <c:tx>
            <c:v>rejected Lstap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'AAR Results'!$F$10</c:f>
              <c:numCache>
                <c:formatCode>0.000</c:formatCode>
                <c:ptCount val="1"/>
                <c:pt idx="0">
                  <c:v>0.17670688199569706</c:v>
                </c:pt>
              </c:numCache>
            </c:numRef>
          </c:xVal>
          <c:yVal>
            <c:numRef>
              <c:f>'AAR Results'!$G$10</c:f>
              <c:numCache>
                <c:formatCode>0.000</c:formatCode>
                <c:ptCount val="1"/>
                <c:pt idx="0">
                  <c:v>3.0994824229780279E-2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935-422C-8A48-EDA6F78357A5}"/>
            </c:ext>
          </c:extLst>
        </c:ser>
        <c:ser>
          <c:idx val="8"/>
          <c:order val="7"/>
          <c:tx>
            <c:v>rejected Lstap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('AAR Results'!$F$33,'AAR Results'!$F$72)</c:f>
              <c:numCache>
                <c:formatCode>0.000</c:formatCode>
                <c:ptCount val="2"/>
                <c:pt idx="0">
                  <c:v>0.33926519280439649</c:v>
                </c:pt>
                <c:pt idx="1">
                  <c:v>0.47577444682369741</c:v>
                </c:pt>
              </c:numCache>
            </c:numRef>
          </c:xVal>
          <c:yVal>
            <c:numRef>
              <c:f>('AAR Results'!$G$33,'AAR Results'!$G$72)</c:f>
              <c:numCache>
                <c:formatCode>0.000</c:formatCode>
                <c:ptCount val="2"/>
                <c:pt idx="0">
                  <c:v>7.798057393923484E-2</c:v>
                </c:pt>
                <c:pt idx="1">
                  <c:v>0.17766335946313386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935-422C-8A48-EDA6F78357A5}"/>
            </c:ext>
          </c:extLst>
        </c:ser>
        <c:ser>
          <c:idx val="4"/>
          <c:order val="8"/>
          <c:tx>
            <c:v>102' 8" ooid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Results'!$F$51:$F$56</c:f>
              <c:numCache>
                <c:formatCode>0.000</c:formatCode>
                <c:ptCount val="6"/>
                <c:pt idx="0">
                  <c:v>0.253284448518179</c:v>
                </c:pt>
                <c:pt idx="1">
                  <c:v>0.25703506184046299</c:v>
                </c:pt>
                <c:pt idx="2">
                  <c:v>0.2712739793408756</c:v>
                </c:pt>
                <c:pt idx="3">
                  <c:v>0.28214808787632223</c:v>
                </c:pt>
                <c:pt idx="4">
                  <c:v>0.24381287533947898</c:v>
                </c:pt>
                <c:pt idx="5">
                  <c:v>0.27369660495846143</c:v>
                </c:pt>
              </c:numCache>
            </c:numRef>
          </c:xVal>
          <c:yVal>
            <c:numRef>
              <c:f>'AAR Results'!$G$51:$G$56</c:f>
              <c:numCache>
                <c:formatCode>0.000</c:formatCode>
                <c:ptCount val="6"/>
                <c:pt idx="0">
                  <c:v>0.23519548814876917</c:v>
                </c:pt>
                <c:pt idx="1">
                  <c:v>0.23058608785365661</c:v>
                </c:pt>
                <c:pt idx="2">
                  <c:v>0.25391049572326446</c:v>
                </c:pt>
                <c:pt idx="3">
                  <c:v>0.26583175803402648</c:v>
                </c:pt>
                <c:pt idx="4">
                  <c:v>0.24772029293645167</c:v>
                </c:pt>
                <c:pt idx="5">
                  <c:v>0.23205389955083705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935-422C-8A48-EDA6F7835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010671"/>
        <c:axId val="438007343"/>
      </c:scatterChart>
      <c:valAx>
        <c:axId val="4380106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D/L Asp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07343"/>
        <c:crosses val="autoZero"/>
        <c:crossBetween val="midCat"/>
      </c:valAx>
      <c:valAx>
        <c:axId val="4380073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D/L Glu</a:t>
                </a:r>
              </a:p>
            </c:rich>
          </c:tx>
          <c:layout>
            <c:manualLayout>
              <c:xMode val="edge"/>
              <c:yMode val="edge"/>
              <c:x val="2.0667385685557118E-2"/>
              <c:y val="0.405070181211468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106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10' 0"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('AAR Results'!$F$9,'AAR Results'!$F$11:$F$16)</c:f>
              <c:numCache>
                <c:formatCode>0.000</c:formatCode>
                <c:ptCount val="7"/>
                <c:pt idx="0">
                  <c:v>0.20758464561323578</c:v>
                </c:pt>
                <c:pt idx="1">
                  <c:v>0.22593090327061877</c:v>
                </c:pt>
                <c:pt idx="2">
                  <c:v>0.19261535279823325</c:v>
                </c:pt>
                <c:pt idx="3">
                  <c:v>0.21660559366093521</c:v>
                </c:pt>
                <c:pt idx="4">
                  <c:v>0.22549874583067364</c:v>
                </c:pt>
                <c:pt idx="5">
                  <c:v>0.23045375218150085</c:v>
                </c:pt>
                <c:pt idx="6">
                  <c:v>0.21573123390051879</c:v>
                </c:pt>
              </c:numCache>
            </c:numRef>
          </c:xVal>
          <c:yVal>
            <c:numRef>
              <c:f>('AAR Results'!$I$9,'AAR Results'!$I$11:$I$16)</c:f>
              <c:numCache>
                <c:formatCode>0.000</c:formatCode>
                <c:ptCount val="7"/>
                <c:pt idx="0">
                  <c:v>0.13439523473959925</c:v>
                </c:pt>
                <c:pt idx="1">
                  <c:v>0.12434530952212888</c:v>
                </c:pt>
                <c:pt idx="2">
                  <c:v>0.10652331911742521</c:v>
                </c:pt>
                <c:pt idx="3">
                  <c:v>0.11281148983182619</c:v>
                </c:pt>
                <c:pt idx="4">
                  <c:v>0.12022533892780127</c:v>
                </c:pt>
                <c:pt idx="5">
                  <c:v>0.1198732136513922</c:v>
                </c:pt>
                <c:pt idx="6">
                  <c:v>0.112898425239461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60-4E47-AF63-CE337E26442E}"/>
            </c:ext>
          </c:extLst>
        </c:ser>
        <c:ser>
          <c:idx val="1"/>
          <c:order val="1"/>
          <c:tx>
            <c:v>11' 0"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Results'!$F$21:$F$24</c:f>
              <c:numCache>
                <c:formatCode>0.000</c:formatCode>
                <c:ptCount val="4"/>
                <c:pt idx="0">
                  <c:v>0.26079508726567552</c:v>
                </c:pt>
                <c:pt idx="1">
                  <c:v>0.25865027404334717</c:v>
                </c:pt>
                <c:pt idx="2">
                  <c:v>0.24211459016582088</c:v>
                </c:pt>
                <c:pt idx="3">
                  <c:v>0.26312656884817431</c:v>
                </c:pt>
              </c:numCache>
            </c:numRef>
          </c:xVal>
          <c:yVal>
            <c:numRef>
              <c:f>'AAR Results'!$I$21:$I$24</c:f>
              <c:numCache>
                <c:formatCode>0.000</c:formatCode>
                <c:ptCount val="4"/>
                <c:pt idx="0">
                  <c:v>0.15040828869962244</c:v>
                </c:pt>
                <c:pt idx="1">
                  <c:v>0.14778996765806329</c:v>
                </c:pt>
                <c:pt idx="2">
                  <c:v>0.12355260353768559</c:v>
                </c:pt>
                <c:pt idx="3">
                  <c:v>0.1607941529398931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60-4E47-AF63-CE337E26442E}"/>
            </c:ext>
          </c:extLst>
        </c:ser>
        <c:ser>
          <c:idx val="2"/>
          <c:order val="2"/>
          <c:tx>
            <c:v>59' 0"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('AAR Results'!$F$29:$F$32,'AAR Results'!$F$34:$F$35)</c:f>
              <c:numCache>
                <c:formatCode>0.000</c:formatCode>
                <c:ptCount val="6"/>
                <c:pt idx="0">
                  <c:v>0.37037780006686727</c:v>
                </c:pt>
                <c:pt idx="1">
                  <c:v>0.35899801748107874</c:v>
                </c:pt>
                <c:pt idx="2">
                  <c:v>0.36810085298544903</c:v>
                </c:pt>
                <c:pt idx="3">
                  <c:v>0.36091987695913286</c:v>
                </c:pt>
                <c:pt idx="4">
                  <c:v>0.35727109515260325</c:v>
                </c:pt>
                <c:pt idx="5">
                  <c:v>0.36704684025536188</c:v>
                </c:pt>
              </c:numCache>
            </c:numRef>
          </c:xVal>
          <c:yVal>
            <c:numRef>
              <c:f>('AAR Results'!$I$29:$I$32,'AAR Results'!$I$34:$I$35)</c:f>
              <c:numCache>
                <c:formatCode>0.000</c:formatCode>
                <c:ptCount val="6"/>
                <c:pt idx="0">
                  <c:v>0.2539702746570765</c:v>
                </c:pt>
                <c:pt idx="1">
                  <c:v>0.26247347888577099</c:v>
                </c:pt>
                <c:pt idx="2">
                  <c:v>0.26352296746152243</c:v>
                </c:pt>
                <c:pt idx="3">
                  <c:v>0.23515790314209289</c:v>
                </c:pt>
                <c:pt idx="4">
                  <c:v>0.25247327636374772</c:v>
                </c:pt>
                <c:pt idx="5">
                  <c:v>0.26040327491711213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60-4E47-AF63-CE337E26442E}"/>
            </c:ext>
          </c:extLst>
        </c:ser>
        <c:ser>
          <c:idx val="3"/>
          <c:order val="3"/>
          <c:tx>
            <c:v>102' 3"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Results'!$F$40:$F$46</c:f>
              <c:numCache>
                <c:formatCode>0.000</c:formatCode>
                <c:ptCount val="7"/>
                <c:pt idx="0">
                  <c:v>0.41323054638302054</c:v>
                </c:pt>
                <c:pt idx="1">
                  <c:v>0.40982107669267753</c:v>
                </c:pt>
                <c:pt idx="2">
                  <c:v>0.40752521334367731</c:v>
                </c:pt>
                <c:pt idx="3">
                  <c:v>0.41140875619966016</c:v>
                </c:pt>
                <c:pt idx="4">
                  <c:v>0.41261443090895983</c:v>
                </c:pt>
                <c:pt idx="5">
                  <c:v>0.40746343223514386</c:v>
                </c:pt>
                <c:pt idx="6">
                  <c:v>0.41002660073510749</c:v>
                </c:pt>
              </c:numCache>
            </c:numRef>
          </c:xVal>
          <c:yVal>
            <c:numRef>
              <c:f>'AAR Results'!$I$40:$I$46</c:f>
              <c:numCache>
                <c:formatCode>0.000</c:formatCode>
                <c:ptCount val="7"/>
                <c:pt idx="0">
                  <c:v>0.30204531219628084</c:v>
                </c:pt>
                <c:pt idx="1">
                  <c:v>0.2990434590290833</c:v>
                </c:pt>
                <c:pt idx="2">
                  <c:v>0.29770488712945947</c:v>
                </c:pt>
                <c:pt idx="3">
                  <c:v>0.30686080947680161</c:v>
                </c:pt>
                <c:pt idx="4">
                  <c:v>0.29851132016954413</c:v>
                </c:pt>
                <c:pt idx="5">
                  <c:v>0.29739345274861029</c:v>
                </c:pt>
                <c:pt idx="6">
                  <c:v>0.29590031685554885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60-4E47-AF63-CE337E26442E}"/>
            </c:ext>
          </c:extLst>
        </c:ser>
        <c:ser>
          <c:idx val="5"/>
          <c:order val="4"/>
          <c:tx>
            <c:v>170' 6"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Results'!$F$61:$F$64</c:f>
              <c:numCache>
                <c:formatCode>0.000</c:formatCode>
                <c:ptCount val="4"/>
                <c:pt idx="0">
                  <c:v>0.39840106595602931</c:v>
                </c:pt>
                <c:pt idx="1">
                  <c:v>0.36990387802452768</c:v>
                </c:pt>
                <c:pt idx="2">
                  <c:v>0.39651299604235746</c:v>
                </c:pt>
                <c:pt idx="3">
                  <c:v>0.38119184455391353</c:v>
                </c:pt>
              </c:numCache>
            </c:numRef>
          </c:xVal>
          <c:yVal>
            <c:numRef>
              <c:f>'AAR Results'!$I$61:$I$64</c:f>
              <c:numCache>
                <c:formatCode>0.000</c:formatCode>
                <c:ptCount val="4"/>
                <c:pt idx="0">
                  <c:v>0.50307876849260302</c:v>
                </c:pt>
                <c:pt idx="1">
                  <c:v>0.46302323821058217</c:v>
                </c:pt>
                <c:pt idx="2">
                  <c:v>0.52116000674422525</c:v>
                </c:pt>
                <c:pt idx="3">
                  <c:v>0.47246633040403518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60-4E47-AF63-CE337E26442E}"/>
            </c:ext>
          </c:extLst>
        </c:ser>
        <c:ser>
          <c:idx val="6"/>
          <c:order val="5"/>
          <c:tx>
            <c:v>220' 0" Lstap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C64D4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('AAR Results'!$F$69:$F$71,'AAR Results'!$F$73:$F$74)</c:f>
              <c:numCache>
                <c:formatCode>0.000</c:formatCode>
                <c:ptCount val="5"/>
                <c:pt idx="0">
                  <c:v>0.51981489422527161</c:v>
                </c:pt>
                <c:pt idx="1">
                  <c:v>0.5278868653983112</c:v>
                </c:pt>
                <c:pt idx="2">
                  <c:v>0.50737452167775021</c:v>
                </c:pt>
                <c:pt idx="3">
                  <c:v>0.52059501953584708</c:v>
                </c:pt>
                <c:pt idx="4">
                  <c:v>0.52659627953745602</c:v>
                </c:pt>
              </c:numCache>
            </c:numRef>
          </c:xVal>
          <c:yVal>
            <c:numRef>
              <c:f>('AAR Results'!$I$69:$I$71,'AAR Results'!$I$73:$I$74)</c:f>
              <c:numCache>
                <c:formatCode>0.000</c:formatCode>
                <c:ptCount val="5"/>
                <c:pt idx="0">
                  <c:v>0.52316305951055053</c:v>
                </c:pt>
                <c:pt idx="1">
                  <c:v>0.55525606469002697</c:v>
                </c:pt>
                <c:pt idx="2">
                  <c:v>0.52377947525738955</c:v>
                </c:pt>
                <c:pt idx="3">
                  <c:v>0.52767151236929366</c:v>
                </c:pt>
                <c:pt idx="4">
                  <c:v>0.5602921714343887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60-4E47-AF63-CE337E26442E}"/>
            </c:ext>
          </c:extLst>
        </c:ser>
        <c:ser>
          <c:idx val="7"/>
          <c:order val="6"/>
          <c:tx>
            <c:v>rejected Lstap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'AAR Results'!$F$10</c:f>
              <c:numCache>
                <c:formatCode>0.000</c:formatCode>
                <c:ptCount val="1"/>
                <c:pt idx="0">
                  <c:v>0.17670688199569706</c:v>
                </c:pt>
              </c:numCache>
            </c:numRef>
          </c:xVal>
          <c:yVal>
            <c:numRef>
              <c:f>'AAR Results'!$I$10</c:f>
              <c:numCache>
                <c:formatCode>0.000</c:formatCode>
                <c:ptCount val="1"/>
                <c:pt idx="0">
                  <c:v>0.10392958189248663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60-4E47-AF63-CE337E26442E}"/>
            </c:ext>
          </c:extLst>
        </c:ser>
        <c:ser>
          <c:idx val="8"/>
          <c:order val="7"/>
          <c:tx>
            <c:v>rejected Lstap</c:v>
          </c:tx>
          <c:spPr>
            <a:ln w="25400" cap="rnd">
              <a:noFill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rgbClr val="00B0F0"/>
                </a:solidFill>
              </a:ln>
              <a:effectLst/>
            </c:spPr>
          </c:marker>
          <c:xVal>
            <c:numRef>
              <c:f>('AAR Results'!$F$33,'AAR Results'!$F$72)</c:f>
              <c:numCache>
                <c:formatCode>0.000</c:formatCode>
                <c:ptCount val="2"/>
                <c:pt idx="0">
                  <c:v>0.33926519280439649</c:v>
                </c:pt>
                <c:pt idx="1">
                  <c:v>0.47577444682369741</c:v>
                </c:pt>
              </c:numCache>
            </c:numRef>
          </c:xVal>
          <c:yVal>
            <c:numRef>
              <c:f>('AAR Results'!$I$33,'AAR Results'!$I$72)</c:f>
              <c:numCache>
                <c:formatCode>0.000</c:formatCode>
                <c:ptCount val="2"/>
                <c:pt idx="0">
                  <c:v>0.22486761368412203</c:v>
                </c:pt>
                <c:pt idx="1">
                  <c:v>0.46080482701571701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60-4E47-AF63-CE337E26442E}"/>
            </c:ext>
          </c:extLst>
        </c:ser>
        <c:ser>
          <c:idx val="4"/>
          <c:order val="8"/>
          <c:tx>
            <c:v>102' 8" ooid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'AAR Results'!$F$51:$F$56</c:f>
              <c:numCache>
                <c:formatCode>0.000</c:formatCode>
                <c:ptCount val="6"/>
                <c:pt idx="0">
                  <c:v>0.253284448518179</c:v>
                </c:pt>
                <c:pt idx="1">
                  <c:v>0.25703506184046299</c:v>
                </c:pt>
                <c:pt idx="2">
                  <c:v>0.2712739793408756</c:v>
                </c:pt>
                <c:pt idx="3">
                  <c:v>0.28214808787632223</c:v>
                </c:pt>
                <c:pt idx="4">
                  <c:v>0.24381287533947898</c:v>
                </c:pt>
                <c:pt idx="5">
                  <c:v>0.27369660495846143</c:v>
                </c:pt>
              </c:numCache>
            </c:numRef>
          </c:xVal>
          <c:yVal>
            <c:numRef>
              <c:f>'AAR Results'!$I$51:$I$56</c:f>
              <c:numCache>
                <c:formatCode>0.000</c:formatCode>
                <c:ptCount val="6"/>
                <c:pt idx="0">
                  <c:v>0.28969830757910225</c:v>
                </c:pt>
                <c:pt idx="1">
                  <c:v>0.30701073599793038</c:v>
                </c:pt>
                <c:pt idx="2">
                  <c:v>0.33124287343215508</c:v>
                </c:pt>
                <c:pt idx="3">
                  <c:v>0.3300760982359045</c:v>
                </c:pt>
                <c:pt idx="4">
                  <c:v>0.27230134932533734</c:v>
                </c:pt>
                <c:pt idx="5">
                  <c:v>0.29476735077549743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D60-4E47-AF63-CE337E264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010671"/>
        <c:axId val="438007343"/>
      </c:scatterChart>
      <c:valAx>
        <c:axId val="43801067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D/L Asp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07343"/>
        <c:crosses val="autoZero"/>
        <c:crossBetween val="midCat"/>
      </c:valAx>
      <c:valAx>
        <c:axId val="4380073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>
                    <a:solidFill>
                      <a:sysClr val="windowText" lastClr="000000"/>
                    </a:solidFill>
                  </a:rPr>
                  <a:t>D/L Ala</a:t>
                </a:r>
              </a:p>
            </c:rich>
          </c:tx>
          <c:layout>
            <c:manualLayout>
              <c:xMode val="edge"/>
              <c:yMode val="edge"/>
              <c:x val="2.0667385685557118E-2"/>
              <c:y val="0.405070181211468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0106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571500</xdr:colOff>
      <xdr:row>66</xdr:row>
      <xdr:rowOff>10583</xdr:rowOff>
    </xdr:from>
    <xdr:to>
      <xdr:col>46</xdr:col>
      <xdr:colOff>158751</xdr:colOff>
      <xdr:row>76</xdr:row>
      <xdr:rowOff>139707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0</xdr:colOff>
      <xdr:row>26</xdr:row>
      <xdr:rowOff>169333</xdr:rowOff>
    </xdr:from>
    <xdr:to>
      <xdr:col>46</xdr:col>
      <xdr:colOff>201084</xdr:colOff>
      <xdr:row>37</xdr:row>
      <xdr:rowOff>107957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46</xdr:col>
      <xdr:colOff>232833</xdr:colOff>
      <xdr:row>17</xdr:row>
      <xdr:rowOff>31750</xdr:rowOff>
    </xdr:from>
    <xdr:to>
      <xdr:col>50</xdr:col>
      <xdr:colOff>433917</xdr:colOff>
      <xdr:row>27</xdr:row>
      <xdr:rowOff>160874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42</xdr:col>
      <xdr:colOff>0</xdr:colOff>
      <xdr:row>8</xdr:row>
      <xdr:rowOff>63500</xdr:rowOff>
    </xdr:from>
    <xdr:to>
      <xdr:col>46</xdr:col>
      <xdr:colOff>201084</xdr:colOff>
      <xdr:row>19</xdr:row>
      <xdr:rowOff>2124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46</xdr:col>
      <xdr:colOff>222251</xdr:colOff>
      <xdr:row>37</xdr:row>
      <xdr:rowOff>74084</xdr:rowOff>
    </xdr:from>
    <xdr:to>
      <xdr:col>50</xdr:col>
      <xdr:colOff>423334</xdr:colOff>
      <xdr:row>48</xdr:row>
      <xdr:rowOff>12708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49</xdr:row>
      <xdr:rowOff>0</xdr:rowOff>
    </xdr:from>
    <xdr:to>
      <xdr:col>46</xdr:col>
      <xdr:colOff>201084</xdr:colOff>
      <xdr:row>59</xdr:row>
      <xdr:rowOff>129124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46</xdr:col>
      <xdr:colOff>222251</xdr:colOff>
      <xdr:row>58</xdr:row>
      <xdr:rowOff>116417</xdr:rowOff>
    </xdr:from>
    <xdr:to>
      <xdr:col>50</xdr:col>
      <xdr:colOff>423334</xdr:colOff>
      <xdr:row>69</xdr:row>
      <xdr:rowOff>55041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597959</xdr:colOff>
      <xdr:row>89</xdr:row>
      <xdr:rowOff>189442</xdr:rowOff>
    </xdr:from>
    <xdr:to>
      <xdr:col>7</xdr:col>
      <xdr:colOff>455084</xdr:colOff>
      <xdr:row>111</xdr:row>
      <xdr:rowOff>137584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52917</xdr:colOff>
      <xdr:row>89</xdr:row>
      <xdr:rowOff>190498</xdr:rowOff>
    </xdr:from>
    <xdr:to>
      <xdr:col>19</xdr:col>
      <xdr:colOff>227541</xdr:colOff>
      <xdr:row>111</xdr:row>
      <xdr:rowOff>138640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285750</xdr:colOff>
      <xdr:row>90</xdr:row>
      <xdr:rowOff>1</xdr:rowOff>
    </xdr:from>
    <xdr:to>
      <xdr:col>31</xdr:col>
      <xdr:colOff>142874</xdr:colOff>
      <xdr:row>111</xdr:row>
      <xdr:rowOff>84667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20505</xdr:colOff>
      <xdr:row>24</xdr:row>
      <xdr:rowOff>264</xdr:rowOff>
    </xdr:from>
    <xdr:to>
      <xdr:col>17</xdr:col>
      <xdr:colOff>173303</xdr:colOff>
      <xdr:row>46</xdr:row>
      <xdr:rowOff>14552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10584</xdr:colOff>
      <xdr:row>24</xdr:row>
      <xdr:rowOff>10583</xdr:rowOff>
    </xdr:from>
    <xdr:to>
      <xdr:col>28</xdr:col>
      <xdr:colOff>269215</xdr:colOff>
      <xdr:row>46</xdr:row>
      <xdr:rowOff>24871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9"/>
  <sheetViews>
    <sheetView tabSelected="1" zoomScale="90" zoomScaleNormal="90" workbookViewId="0">
      <pane ySplit="8" topLeftCell="A9" activePane="bottomLeft" state="frozen"/>
      <selection pane="bottomLeft"/>
    </sheetView>
  </sheetViews>
  <sheetFormatPr defaultRowHeight="15" x14ac:dyDescent="0.25"/>
  <cols>
    <col min="2" max="2" width="14" bestFit="1" customWidth="1"/>
    <col min="3" max="3" width="11.7109375" style="25" bestFit="1" customWidth="1"/>
    <col min="4" max="4" width="20.5703125" bestFit="1" customWidth="1"/>
    <col min="5" max="5" width="5.7109375" style="33" customWidth="1"/>
    <col min="6" max="6" width="7.42578125" bestFit="1" customWidth="1"/>
    <col min="7" max="8" width="7.140625" bestFit="1" customWidth="1"/>
    <col min="9" max="10" width="7" bestFit="1" customWidth="1"/>
    <col min="11" max="11" width="7.5703125" bestFit="1" customWidth="1"/>
    <col min="12" max="12" width="6.28515625" bestFit="1" customWidth="1"/>
    <col min="13" max="13" width="7.42578125" bestFit="1" customWidth="1"/>
    <col min="14" max="14" width="7.28515625" customWidth="1"/>
    <col min="15" max="15" width="5.85546875" bestFit="1" customWidth="1"/>
    <col min="16" max="16" width="5.28515625" bestFit="1" customWidth="1"/>
    <col min="17" max="17" width="5.5703125" bestFit="1" customWidth="1"/>
    <col min="18" max="18" width="6.42578125" customWidth="1"/>
    <col min="19" max="19" width="5.28515625" bestFit="1" customWidth="1"/>
    <col min="20" max="20" width="5.85546875" bestFit="1" customWidth="1"/>
    <col min="21" max="21" width="4.42578125" bestFit="1" customWidth="1"/>
    <col min="22" max="22" width="5.7109375" bestFit="1" customWidth="1"/>
    <col min="23" max="23" width="8.28515625" customWidth="1"/>
    <col min="24" max="24" width="7.7109375" customWidth="1"/>
    <col min="25" max="25" width="6.28515625" bestFit="1" customWidth="1"/>
    <col min="26" max="26" width="6.7109375" bestFit="1" customWidth="1"/>
    <col min="27" max="27" width="6" bestFit="1" customWidth="1"/>
    <col min="28" max="28" width="6.7109375" customWidth="1"/>
    <col min="29" max="29" width="6" customWidth="1"/>
    <col min="30" max="30" width="6.7109375" customWidth="1"/>
    <col min="31" max="31" width="5.7109375" customWidth="1"/>
    <col min="32" max="32" width="7" customWidth="1"/>
    <col min="33" max="33" width="5.85546875" customWidth="1"/>
    <col min="34" max="34" width="5.7109375" customWidth="1"/>
    <col min="35" max="35" width="5.85546875" customWidth="1"/>
    <col min="36" max="36" width="6.28515625" customWidth="1"/>
    <col min="37" max="37" width="5.5703125" customWidth="1"/>
    <col min="38" max="38" width="6.42578125" customWidth="1"/>
    <col min="39" max="39" width="6.140625" customWidth="1"/>
    <col min="40" max="41" width="6.28515625" bestFit="1" customWidth="1"/>
  </cols>
  <sheetData>
    <row r="1" spans="1:41" s="1" customFormat="1" ht="15.75" x14ac:dyDescent="0.3">
      <c r="A1" s="1" t="s">
        <v>87</v>
      </c>
      <c r="C1" s="3"/>
      <c r="E1" s="3"/>
      <c r="F1" s="2"/>
      <c r="N1" s="3"/>
    </row>
    <row r="2" spans="1:41" s="1" customFormat="1" ht="12.75" x14ac:dyDescent="0.2">
      <c r="A2" s="1" t="s">
        <v>104</v>
      </c>
      <c r="C2" s="3"/>
      <c r="E2" s="3"/>
      <c r="F2" s="2"/>
      <c r="N2" s="3"/>
    </row>
    <row r="3" spans="1:41" s="1" customFormat="1" ht="12.75" x14ac:dyDescent="0.2">
      <c r="A3" s="4" t="s">
        <v>96</v>
      </c>
      <c r="C3" s="3"/>
      <c r="E3" s="3"/>
      <c r="F3" s="2"/>
      <c r="N3" s="3"/>
    </row>
    <row r="4" spans="1:41" s="1" customFormat="1" ht="12.75" x14ac:dyDescent="0.2">
      <c r="A4" s="6" t="s">
        <v>105</v>
      </c>
      <c r="C4" s="3"/>
      <c r="E4" s="3"/>
      <c r="F4" s="2"/>
      <c r="N4" s="3"/>
    </row>
    <row r="5" spans="1:41" s="1" customFormat="1" ht="12.75" x14ac:dyDescent="0.2">
      <c r="A5" s="5" t="s">
        <v>106</v>
      </c>
      <c r="C5" s="3"/>
      <c r="E5" s="3"/>
      <c r="F5" s="2"/>
      <c r="N5" s="3"/>
    </row>
    <row r="6" spans="1:41" s="1" customFormat="1" ht="12.75" x14ac:dyDescent="0.2">
      <c r="C6" s="3"/>
      <c r="E6" s="3"/>
      <c r="F6" s="2"/>
      <c r="N6" s="3"/>
    </row>
    <row r="7" spans="1:41" x14ac:dyDescent="0.25">
      <c r="F7" s="7"/>
      <c r="G7" s="8"/>
      <c r="H7" s="8"/>
      <c r="I7" s="8"/>
      <c r="J7" s="8"/>
      <c r="K7" s="8"/>
      <c r="L7" s="9"/>
      <c r="M7" s="9"/>
      <c r="N7" s="92" t="s">
        <v>0</v>
      </c>
      <c r="P7" s="11"/>
      <c r="R7" s="10" t="s">
        <v>1</v>
      </c>
      <c r="S7" s="11"/>
      <c r="T7" s="11"/>
      <c r="U7" s="11"/>
      <c r="V7" s="11"/>
      <c r="W7" s="12"/>
      <c r="X7" s="13" t="s">
        <v>2</v>
      </c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5"/>
    </row>
    <row r="8" spans="1:41" x14ac:dyDescent="0.25">
      <c r="A8" s="16" t="s">
        <v>3</v>
      </c>
      <c r="B8" s="17" t="s">
        <v>4</v>
      </c>
      <c r="C8" s="16" t="s">
        <v>45</v>
      </c>
      <c r="D8" s="18" t="s">
        <v>5</v>
      </c>
      <c r="E8" s="16" t="s">
        <v>32</v>
      </c>
      <c r="F8" s="19" t="s">
        <v>107</v>
      </c>
      <c r="G8" s="20" t="s">
        <v>108</v>
      </c>
      <c r="H8" s="20" t="s">
        <v>109</v>
      </c>
      <c r="I8" s="20" t="s">
        <v>110</v>
      </c>
      <c r="J8" s="20" t="s">
        <v>111</v>
      </c>
      <c r="K8" s="20" t="s">
        <v>112</v>
      </c>
      <c r="L8" s="20" t="s">
        <v>113</v>
      </c>
      <c r="M8" s="20" t="s">
        <v>114</v>
      </c>
      <c r="N8" s="93"/>
      <c r="O8" s="21" t="s">
        <v>6</v>
      </c>
      <c r="P8" s="21" t="s">
        <v>7</v>
      </c>
      <c r="Q8" s="21" t="s">
        <v>8</v>
      </c>
      <c r="R8" s="21" t="s">
        <v>9</v>
      </c>
      <c r="S8" s="21" t="s">
        <v>10</v>
      </c>
      <c r="T8" s="21" t="s">
        <v>11</v>
      </c>
      <c r="U8" s="21" t="s">
        <v>12</v>
      </c>
      <c r="V8" s="21" t="s">
        <v>13</v>
      </c>
      <c r="W8" s="21" t="s">
        <v>14</v>
      </c>
      <c r="X8" s="22" t="s">
        <v>15</v>
      </c>
      <c r="Y8" s="23" t="s">
        <v>16</v>
      </c>
      <c r="Z8" s="23" t="s">
        <v>17</v>
      </c>
      <c r="AA8" s="23" t="s">
        <v>18</v>
      </c>
      <c r="AB8" s="23" t="s">
        <v>19</v>
      </c>
      <c r="AC8" s="23" t="s">
        <v>20</v>
      </c>
      <c r="AD8" s="23" t="s">
        <v>21</v>
      </c>
      <c r="AE8" s="23" t="s">
        <v>22</v>
      </c>
      <c r="AF8" s="23" t="s">
        <v>23</v>
      </c>
      <c r="AG8" s="23" t="s">
        <v>24</v>
      </c>
      <c r="AH8" s="23" t="s">
        <v>25</v>
      </c>
      <c r="AI8" s="23" t="s">
        <v>26</v>
      </c>
      <c r="AJ8" s="23" t="s">
        <v>27</v>
      </c>
      <c r="AK8" s="23" t="s">
        <v>28</v>
      </c>
      <c r="AL8" s="23" t="s">
        <v>29</v>
      </c>
      <c r="AM8" s="23" t="s">
        <v>30</v>
      </c>
      <c r="AN8" s="23" t="s">
        <v>119</v>
      </c>
      <c r="AO8" s="24" t="s">
        <v>31</v>
      </c>
    </row>
    <row r="9" spans="1:41" x14ac:dyDescent="0.25">
      <c r="A9" t="s">
        <v>36</v>
      </c>
      <c r="B9" t="s">
        <v>44</v>
      </c>
      <c r="C9" s="25" t="s">
        <v>46</v>
      </c>
      <c r="D9" s="34" t="s">
        <v>35</v>
      </c>
      <c r="E9" s="33">
        <v>10</v>
      </c>
      <c r="F9" s="28">
        <f t="shared" ref="F9" si="0">(Y9/X9)</f>
        <v>0.20758464561323578</v>
      </c>
      <c r="G9" s="29">
        <f t="shared" ref="G9" si="1">(AA9/Z9)</f>
        <v>3.7679197878017094E-2</v>
      </c>
      <c r="H9" s="29">
        <f t="shared" ref="H9" si="2">(AC9/AB9)</f>
        <v>7.7876897574594317E-2</v>
      </c>
      <c r="I9" s="29">
        <f t="shared" ref="I9" si="3">(AG9/AE9)</f>
        <v>0.13439523473959925</v>
      </c>
      <c r="J9" s="29">
        <f t="shared" ref="J9" si="4">(AI9/AH9)</f>
        <v>2.8624494701190863E-2</v>
      </c>
      <c r="K9" s="29">
        <f t="shared" ref="K9" si="5">(AL9/AJ9)</f>
        <v>5.2988531098367889E-2</v>
      </c>
      <c r="L9" s="30">
        <f t="shared" ref="L9" si="6">(AN9/AK9)</f>
        <v>2.178599275329083E-2</v>
      </c>
      <c r="M9" s="31">
        <f t="shared" ref="M9" si="7">(AO9/AM9)</f>
        <v>2.4233185270849215E-2</v>
      </c>
      <c r="N9" s="32">
        <f t="shared" ref="N9" si="8">(AB9/X9)</f>
        <v>0.65278924737306721</v>
      </c>
      <c r="O9" s="11">
        <f>((Y9+X9)/AF9)*40</f>
        <v>349.58421350919679</v>
      </c>
      <c r="P9" s="11">
        <f t="shared" ref="P9" si="9">((AA9+Z9)/AF9)*40</f>
        <v>274.9301870266371</v>
      </c>
      <c r="Q9" s="11">
        <f t="shared" ref="Q9" si="10">((AC9+AB9)/AF9)*40</f>
        <v>203.69313205214075</v>
      </c>
      <c r="R9" s="11">
        <f t="shared" ref="R9" si="11">((AE9+AG9)/AF9)*40</f>
        <v>175.83389149363697</v>
      </c>
      <c r="S9" s="11">
        <f t="shared" ref="S9" si="12">((AH9+AI9)/AF9)*40</f>
        <v>58.210108712452985</v>
      </c>
      <c r="T9" s="11">
        <f t="shared" ref="T9" si="13">((AJ9+AL9)/AF9)*40</f>
        <v>39.356999330207628</v>
      </c>
      <c r="U9" s="11">
        <f t="shared" ref="U9" si="14">((AK9+AN9)/AF9)*40</f>
        <v>45.912720902674018</v>
      </c>
      <c r="V9" s="26">
        <f t="shared" ref="V9" si="15">((AM9+AO9)/AF9)*40</f>
        <v>80.311195836982833</v>
      </c>
      <c r="W9" s="27">
        <f t="shared" ref="W9" si="16">SUM(O9:V9)</f>
        <v>1227.8324488639289</v>
      </c>
      <c r="X9" s="11">
        <v>14046.8</v>
      </c>
      <c r="Y9" s="11">
        <v>2915.9</v>
      </c>
      <c r="Z9" s="11">
        <v>12855.9</v>
      </c>
      <c r="AA9" s="11">
        <v>484.4</v>
      </c>
      <c r="AB9" s="11">
        <v>9169.6</v>
      </c>
      <c r="AC9" s="11">
        <v>714.1</v>
      </c>
      <c r="AD9" s="11">
        <v>9283.9</v>
      </c>
      <c r="AE9" s="11">
        <v>7521.1</v>
      </c>
      <c r="AF9" s="11">
        <v>1940.9</v>
      </c>
      <c r="AG9" s="11">
        <v>1010.8</v>
      </c>
      <c r="AH9" s="11">
        <v>2745.9</v>
      </c>
      <c r="AI9" s="11">
        <v>78.599999999999994</v>
      </c>
      <c r="AJ9" s="11">
        <v>1813.6</v>
      </c>
      <c r="AK9" s="11">
        <v>2180.3000000000002</v>
      </c>
      <c r="AL9" s="11">
        <v>96.1</v>
      </c>
      <c r="AM9" s="11">
        <v>3804.7</v>
      </c>
      <c r="AN9" s="11">
        <v>47.5</v>
      </c>
      <c r="AO9" s="11">
        <v>92.2</v>
      </c>
    </row>
    <row r="10" spans="1:41" s="35" customFormat="1" x14ac:dyDescent="0.25">
      <c r="A10" s="48" t="s">
        <v>37</v>
      </c>
      <c r="B10" s="48" t="s">
        <v>44</v>
      </c>
      <c r="C10" s="49" t="s">
        <v>46</v>
      </c>
      <c r="D10" s="50" t="s">
        <v>35</v>
      </c>
      <c r="E10" s="49">
        <v>10</v>
      </c>
      <c r="F10" s="43">
        <f t="shared" ref="F10:F16" si="17">(Y10/X10)</f>
        <v>0.17670688199569706</v>
      </c>
      <c r="G10" s="44">
        <f t="shared" ref="G10:G16" si="18">(AA10/Z10)</f>
        <v>3.0994824229780279E-2</v>
      </c>
      <c r="H10" s="44">
        <f t="shared" ref="H10:H16" si="19">(AC10/AB10)</f>
        <v>5.3452171729851873E-2</v>
      </c>
      <c r="I10" s="44">
        <f t="shared" ref="I10:I16" si="20">(AG10/AE10)</f>
        <v>0.10392958189248663</v>
      </c>
      <c r="J10" s="44">
        <f t="shared" ref="J10:J16" si="21">(AI10/AH10)</f>
        <v>2.1645528836296536E-2</v>
      </c>
      <c r="K10" s="44">
        <f t="shared" ref="K10:K16" si="22">(AL10/AJ10)</f>
        <v>4.3697813121272369E-2</v>
      </c>
      <c r="L10" s="45">
        <f t="shared" ref="L10:L16" si="23">(AN10/AK10)</f>
        <v>1.6012238653748088E-2</v>
      </c>
      <c r="M10" s="46">
        <f t="shared" ref="M10:M16" si="24">(AO10/AM10)</f>
        <v>1.850772935601647E-2</v>
      </c>
      <c r="N10" s="47">
        <f t="shared" ref="N10:N16" si="25">(AB10/X10)</f>
        <v>0.8135433971513385</v>
      </c>
      <c r="O10" s="11">
        <f t="shared" ref="O10:O16" si="26">((Y10+X10)/AF10)*40</f>
        <v>396.10382169254569</v>
      </c>
      <c r="P10" s="11">
        <f t="shared" ref="P10:P16" si="27">((AA10+Z10)/AF10)*40</f>
        <v>355.63857216524383</v>
      </c>
      <c r="Q10" s="11">
        <f t="shared" ref="Q10:Q16" si="28">((AC10+AB10)/AF10)*40</f>
        <v>288.4936687102504</v>
      </c>
      <c r="R10" s="11">
        <f t="shared" ref="R10:R16" si="29">((AE10+AG10)/AF10)*40</f>
        <v>201.2032315361256</v>
      </c>
      <c r="S10" s="11">
        <f t="shared" ref="S10:S16" si="30">((AH10+AI10)/AF10)*40</f>
        <v>79.940411390591876</v>
      </c>
      <c r="T10" s="11">
        <f t="shared" ref="T10:T16" si="31">((AJ10+AL10)/AF10)*40</f>
        <v>60.159284936687108</v>
      </c>
      <c r="U10" s="11">
        <f t="shared" ref="U10:U16" si="32">((AK10+AN10)/AF10)*40</f>
        <v>68.494814645046688</v>
      </c>
      <c r="V10" s="26">
        <f t="shared" ref="V10:V16" si="33">((AM10+AO10)/AF10)*40</f>
        <v>120.19710078496533</v>
      </c>
      <c r="W10" s="27">
        <f t="shared" ref="W10:W16" si="34">SUM(O10:V10)</f>
        <v>1570.2309058614567</v>
      </c>
      <c r="X10" s="11">
        <v>14687.6</v>
      </c>
      <c r="Y10" s="11">
        <v>2595.4</v>
      </c>
      <c r="Z10" s="11">
        <v>15050.9</v>
      </c>
      <c r="AA10" s="11">
        <v>466.5</v>
      </c>
      <c r="AB10" s="11">
        <v>11949</v>
      </c>
      <c r="AC10" s="11">
        <v>638.70000000000005</v>
      </c>
      <c r="AD10" s="11">
        <v>10594.1</v>
      </c>
      <c r="AE10" s="11">
        <v>7952.5</v>
      </c>
      <c r="AF10" s="11">
        <v>1745.3</v>
      </c>
      <c r="AG10" s="11">
        <v>826.5</v>
      </c>
      <c r="AH10" s="11">
        <v>3414.1</v>
      </c>
      <c r="AI10" s="11">
        <v>73.900000000000006</v>
      </c>
      <c r="AJ10" s="11">
        <v>2515</v>
      </c>
      <c r="AK10" s="11">
        <v>2941.5</v>
      </c>
      <c r="AL10" s="11">
        <v>109.9</v>
      </c>
      <c r="AM10" s="11">
        <v>5149.2</v>
      </c>
      <c r="AN10" s="11">
        <v>47.1</v>
      </c>
      <c r="AO10" s="11">
        <v>95.3</v>
      </c>
    </row>
    <row r="11" spans="1:41" x14ac:dyDescent="0.25">
      <c r="A11" t="s">
        <v>38</v>
      </c>
      <c r="B11" t="s">
        <v>44</v>
      </c>
      <c r="C11" s="25" t="s">
        <v>46</v>
      </c>
      <c r="D11" s="34" t="s">
        <v>35</v>
      </c>
      <c r="E11" s="33">
        <v>10</v>
      </c>
      <c r="F11" s="28">
        <f t="shared" si="17"/>
        <v>0.22593090327061877</v>
      </c>
      <c r="G11" s="29">
        <f t="shared" si="18"/>
        <v>4.0954729610709881E-2</v>
      </c>
      <c r="H11" s="29">
        <f t="shared" si="19"/>
        <v>0.10344730665992102</v>
      </c>
      <c r="I11" s="29">
        <f t="shared" si="20"/>
        <v>0.12434530952212888</v>
      </c>
      <c r="J11" s="29">
        <f t="shared" si="21"/>
        <v>3.6602684502267627E-2</v>
      </c>
      <c r="K11" s="29">
        <f t="shared" si="22"/>
        <v>6.1453812771233719E-2</v>
      </c>
      <c r="L11" s="30">
        <f t="shared" si="23"/>
        <v>2.9795843295935261E-2</v>
      </c>
      <c r="M11" s="31">
        <f t="shared" si="24"/>
        <v>3.0253533129749311E-2</v>
      </c>
      <c r="N11" s="32">
        <f t="shared" si="25"/>
        <v>0.53722858091988035</v>
      </c>
      <c r="O11" s="11">
        <f t="shared" si="26"/>
        <v>315.72428543651569</v>
      </c>
      <c r="P11" s="11">
        <f t="shared" si="27"/>
        <v>229.80750534707371</v>
      </c>
      <c r="Q11" s="11">
        <f t="shared" si="28"/>
        <v>152.66964806533153</v>
      </c>
      <c r="R11" s="11">
        <f t="shared" si="29"/>
        <v>154.85708730313047</v>
      </c>
      <c r="S11" s="11">
        <f t="shared" si="30"/>
        <v>43.99766673147969</v>
      </c>
      <c r="T11" s="11">
        <f t="shared" si="31"/>
        <v>26.632315769006421</v>
      </c>
      <c r="U11" s="11">
        <f t="shared" si="32"/>
        <v>32.659926113163522</v>
      </c>
      <c r="V11" s="26">
        <f t="shared" si="33"/>
        <v>56.414544040443317</v>
      </c>
      <c r="W11" s="27">
        <f t="shared" si="34"/>
        <v>1012.7629788061444</v>
      </c>
      <c r="X11" s="11">
        <v>13245.2</v>
      </c>
      <c r="Y11" s="11">
        <v>2992.5</v>
      </c>
      <c r="Z11" s="11">
        <v>11354</v>
      </c>
      <c r="AA11" s="11">
        <v>465</v>
      </c>
      <c r="AB11" s="11">
        <v>7115.7</v>
      </c>
      <c r="AC11" s="11">
        <v>736.1</v>
      </c>
      <c r="AD11" s="11">
        <v>7673.1</v>
      </c>
      <c r="AE11" s="11">
        <v>7083.5</v>
      </c>
      <c r="AF11" s="11">
        <v>2057.1999999999998</v>
      </c>
      <c r="AG11" s="11">
        <v>880.8</v>
      </c>
      <c r="AH11" s="11">
        <v>2182.9</v>
      </c>
      <c r="AI11" s="11">
        <v>79.900000000000006</v>
      </c>
      <c r="AJ11" s="11">
        <v>1290.4000000000001</v>
      </c>
      <c r="AK11" s="11">
        <v>1631.1</v>
      </c>
      <c r="AL11" s="11">
        <v>79.3</v>
      </c>
      <c r="AM11" s="11">
        <v>2816.2</v>
      </c>
      <c r="AN11" s="11">
        <v>48.6</v>
      </c>
      <c r="AO11" s="11">
        <v>85.2</v>
      </c>
    </row>
    <row r="12" spans="1:41" x14ac:dyDescent="0.25">
      <c r="A12" t="s">
        <v>39</v>
      </c>
      <c r="B12" t="s">
        <v>44</v>
      </c>
      <c r="C12" s="25" t="s">
        <v>46</v>
      </c>
      <c r="D12" s="34" t="s">
        <v>35</v>
      </c>
      <c r="E12" s="33">
        <v>10</v>
      </c>
      <c r="F12" s="28">
        <f t="shared" si="17"/>
        <v>0.19261535279823325</v>
      </c>
      <c r="G12" s="29">
        <f t="shared" si="18"/>
        <v>3.3511629486009158E-2</v>
      </c>
      <c r="H12" s="29">
        <f t="shared" si="19"/>
        <v>6.394911767033315E-2</v>
      </c>
      <c r="I12" s="29">
        <f t="shared" si="20"/>
        <v>0.10652331911742521</v>
      </c>
      <c r="J12" s="29">
        <f t="shared" si="21"/>
        <v>2.6644667555992419E-2</v>
      </c>
      <c r="K12" s="29">
        <f t="shared" si="22"/>
        <v>4.7686797821714179E-2</v>
      </c>
      <c r="L12" s="30">
        <f t="shared" si="23"/>
        <v>1.8617134580155924E-2</v>
      </c>
      <c r="M12" s="31">
        <f t="shared" si="24"/>
        <v>1.9460394493429112E-2</v>
      </c>
      <c r="N12" s="32">
        <f t="shared" si="25"/>
        <v>0.74670763503681992</v>
      </c>
      <c r="O12" s="11">
        <f t="shared" si="26"/>
        <v>310.49853372434023</v>
      </c>
      <c r="P12" s="11">
        <f t="shared" si="27"/>
        <v>263.43541175905006</v>
      </c>
      <c r="Q12" s="11">
        <f t="shared" si="28"/>
        <v>206.83813278207779</v>
      </c>
      <c r="R12" s="11">
        <f t="shared" si="29"/>
        <v>155.16754002211434</v>
      </c>
      <c r="S12" s="11">
        <f t="shared" si="30"/>
        <v>56.237680880726884</v>
      </c>
      <c r="T12" s="11">
        <f t="shared" si="31"/>
        <v>41.065333397432823</v>
      </c>
      <c r="U12" s="11">
        <f t="shared" si="32"/>
        <v>45.978558723138306</v>
      </c>
      <c r="V12" s="26">
        <f t="shared" si="33"/>
        <v>81.598000096149235</v>
      </c>
      <c r="W12" s="27">
        <f t="shared" si="34"/>
        <v>1160.8191913850296</v>
      </c>
      <c r="X12" s="11">
        <v>13538.9</v>
      </c>
      <c r="Y12" s="11">
        <v>2607.8000000000002</v>
      </c>
      <c r="Z12" s="11">
        <v>13255.1</v>
      </c>
      <c r="AA12" s="11">
        <v>444.2</v>
      </c>
      <c r="AB12" s="11">
        <v>10109.6</v>
      </c>
      <c r="AC12" s="11">
        <v>646.5</v>
      </c>
      <c r="AD12" s="11">
        <v>8921.7000000000007</v>
      </c>
      <c r="AE12" s="11">
        <v>7292.3</v>
      </c>
      <c r="AF12" s="11">
        <v>2080.1</v>
      </c>
      <c r="AG12" s="11">
        <v>776.8</v>
      </c>
      <c r="AH12" s="11">
        <v>2848.6</v>
      </c>
      <c r="AI12" s="11">
        <v>75.900000000000006</v>
      </c>
      <c r="AJ12" s="11">
        <v>2038.3</v>
      </c>
      <c r="AK12" s="11">
        <v>2347.3000000000002</v>
      </c>
      <c r="AL12" s="11">
        <v>97.2</v>
      </c>
      <c r="AM12" s="11">
        <v>4162.3</v>
      </c>
      <c r="AN12" s="11">
        <v>43.7</v>
      </c>
      <c r="AO12" s="11">
        <v>81</v>
      </c>
    </row>
    <row r="13" spans="1:41" x14ac:dyDescent="0.25">
      <c r="A13" t="s">
        <v>40</v>
      </c>
      <c r="B13" t="s">
        <v>44</v>
      </c>
      <c r="C13" s="25" t="s">
        <v>46</v>
      </c>
      <c r="D13" s="34" t="s">
        <v>35</v>
      </c>
      <c r="E13" s="33">
        <v>10</v>
      </c>
      <c r="F13" s="28">
        <f t="shared" si="17"/>
        <v>0.21660559366093521</v>
      </c>
      <c r="G13" s="29">
        <f t="shared" si="18"/>
        <v>3.6479496091773957E-2</v>
      </c>
      <c r="H13" s="29">
        <f t="shared" si="19"/>
        <v>7.30658559096585E-2</v>
      </c>
      <c r="I13" s="29">
        <f t="shared" si="20"/>
        <v>0.11281148983182619</v>
      </c>
      <c r="J13" s="29">
        <f t="shared" si="21"/>
        <v>2.7997156847259518E-2</v>
      </c>
      <c r="K13" s="29">
        <f t="shared" si="22"/>
        <v>8.2813464043326249E-2</v>
      </c>
      <c r="L13" s="30">
        <f t="shared" si="23"/>
        <v>2.7132687594818534E-2</v>
      </c>
      <c r="M13" s="31">
        <f t="shared" si="24"/>
        <v>6.5523576240048981E-2</v>
      </c>
      <c r="N13" s="32">
        <f t="shared" si="25"/>
        <v>0.7210921106204391</v>
      </c>
      <c r="O13" s="11">
        <f t="shared" si="26"/>
        <v>308.33953465297418</v>
      </c>
      <c r="P13" s="11">
        <f t="shared" si="27"/>
        <v>252.08711613831426</v>
      </c>
      <c r="Q13" s="11">
        <f t="shared" si="28"/>
        <v>196.1085478989929</v>
      </c>
      <c r="R13" s="11">
        <f t="shared" si="29"/>
        <v>161.90504539365978</v>
      </c>
      <c r="S13" s="11">
        <f t="shared" si="30"/>
        <v>51.660465347025848</v>
      </c>
      <c r="T13" s="11">
        <f t="shared" si="31"/>
        <v>31.343949992558414</v>
      </c>
      <c r="U13" s="11">
        <f t="shared" si="32"/>
        <v>34.931785483950982</v>
      </c>
      <c r="V13" s="26">
        <f t="shared" si="33"/>
        <v>62.152105968150018</v>
      </c>
      <c r="W13" s="27">
        <f t="shared" si="34"/>
        <v>1098.5285508756263</v>
      </c>
      <c r="X13" s="11">
        <v>12771.6</v>
      </c>
      <c r="Y13" s="11">
        <v>2766.4</v>
      </c>
      <c r="Z13" s="11">
        <v>12256.2</v>
      </c>
      <c r="AA13" s="11">
        <v>447.1</v>
      </c>
      <c r="AB13" s="11">
        <v>9209.5</v>
      </c>
      <c r="AC13" s="11">
        <v>672.9</v>
      </c>
      <c r="AD13" s="11">
        <v>7828.6</v>
      </c>
      <c r="AE13" s="11">
        <v>7331.7</v>
      </c>
      <c r="AF13" s="11">
        <v>2015.7</v>
      </c>
      <c r="AG13" s="11">
        <v>827.1</v>
      </c>
      <c r="AH13" s="11">
        <v>2532.4</v>
      </c>
      <c r="AI13" s="11">
        <v>70.900000000000006</v>
      </c>
      <c r="AJ13" s="11">
        <v>1458.7</v>
      </c>
      <c r="AK13" s="11">
        <v>1713.8</v>
      </c>
      <c r="AL13" s="11">
        <v>120.8</v>
      </c>
      <c r="AM13" s="11">
        <v>2939.4</v>
      </c>
      <c r="AN13" s="11">
        <v>46.5</v>
      </c>
      <c r="AO13" s="11">
        <v>192.6</v>
      </c>
    </row>
    <row r="14" spans="1:41" x14ac:dyDescent="0.25">
      <c r="A14" t="s">
        <v>41</v>
      </c>
      <c r="B14" t="s">
        <v>44</v>
      </c>
      <c r="C14" s="25" t="s">
        <v>46</v>
      </c>
      <c r="D14" s="34" t="s">
        <v>35</v>
      </c>
      <c r="E14" s="33">
        <v>10</v>
      </c>
      <c r="F14" s="28">
        <f t="shared" si="17"/>
        <v>0.22549874583067364</v>
      </c>
      <c r="G14" s="29">
        <f t="shared" si="18"/>
        <v>4.1287760008362075E-2</v>
      </c>
      <c r="H14" s="29">
        <f t="shared" si="19"/>
        <v>0.10462950419940395</v>
      </c>
      <c r="I14" s="29">
        <f t="shared" si="20"/>
        <v>0.12022533892780127</v>
      </c>
      <c r="J14" s="29">
        <f t="shared" si="21"/>
        <v>3.7803682318335335E-2</v>
      </c>
      <c r="K14" s="29">
        <f t="shared" si="22"/>
        <v>7.6036866359447008E-2</v>
      </c>
      <c r="L14" s="30">
        <f t="shared" si="23"/>
        <v>2.9352753213940701E-2</v>
      </c>
      <c r="M14" s="31">
        <f t="shared" si="24"/>
        <v>3.6889117924933441E-2</v>
      </c>
      <c r="N14" s="32">
        <f t="shared" si="25"/>
        <v>0.53094067194706418</v>
      </c>
      <c r="O14" s="11">
        <f t="shared" si="26"/>
        <v>275.07012410453029</v>
      </c>
      <c r="P14" s="11">
        <f t="shared" si="27"/>
        <v>201.02915951972557</v>
      </c>
      <c r="Q14" s="11">
        <f t="shared" si="28"/>
        <v>131.64161033195438</v>
      </c>
      <c r="R14" s="11">
        <f t="shared" si="29"/>
        <v>135.22954293209565</v>
      </c>
      <c r="S14" s="11">
        <f t="shared" si="30"/>
        <v>38.446170921198672</v>
      </c>
      <c r="T14" s="11">
        <f t="shared" si="31"/>
        <v>22.617293915851072</v>
      </c>
      <c r="U14" s="11">
        <f t="shared" si="32"/>
        <v>27.95277973968318</v>
      </c>
      <c r="V14" s="26">
        <f t="shared" si="33"/>
        <v>48.723640399556054</v>
      </c>
      <c r="W14" s="27">
        <f t="shared" si="34"/>
        <v>880.7103218645949</v>
      </c>
      <c r="X14" s="11">
        <v>11122.9</v>
      </c>
      <c r="Y14" s="11">
        <v>2508.1999999999998</v>
      </c>
      <c r="Z14" s="11">
        <v>9567</v>
      </c>
      <c r="AA14" s="11">
        <v>395</v>
      </c>
      <c r="AB14" s="11">
        <v>5905.6</v>
      </c>
      <c r="AC14" s="11">
        <v>617.9</v>
      </c>
      <c r="AD14" s="11">
        <v>6580.9</v>
      </c>
      <c r="AE14" s="11">
        <v>5982.1</v>
      </c>
      <c r="AF14" s="11">
        <v>1982.2</v>
      </c>
      <c r="AG14" s="11">
        <v>719.2</v>
      </c>
      <c r="AH14" s="11">
        <v>1835.8</v>
      </c>
      <c r="AI14" s="11">
        <v>69.400000000000006</v>
      </c>
      <c r="AJ14" s="11">
        <v>1041.5999999999999</v>
      </c>
      <c r="AK14" s="11">
        <v>1345.7</v>
      </c>
      <c r="AL14" s="11">
        <v>79.2</v>
      </c>
      <c r="AM14" s="11">
        <v>2328.6</v>
      </c>
      <c r="AN14" s="11">
        <v>39.5</v>
      </c>
      <c r="AO14" s="11">
        <v>85.9</v>
      </c>
    </row>
    <row r="15" spans="1:41" x14ac:dyDescent="0.25">
      <c r="A15" t="s">
        <v>42</v>
      </c>
      <c r="B15" t="s">
        <v>44</v>
      </c>
      <c r="C15" s="25" t="s">
        <v>46</v>
      </c>
      <c r="D15" s="34" t="s">
        <v>35</v>
      </c>
      <c r="E15" s="33">
        <v>10</v>
      </c>
      <c r="F15" s="28">
        <f t="shared" si="17"/>
        <v>0.23045375218150085</v>
      </c>
      <c r="G15" s="29">
        <f t="shared" si="18"/>
        <v>4.2114649681528664E-2</v>
      </c>
      <c r="H15" s="29">
        <f t="shared" si="19"/>
        <v>0.10562881043527576</v>
      </c>
      <c r="I15" s="29">
        <f t="shared" si="20"/>
        <v>0.1198732136513922</v>
      </c>
      <c r="J15" s="29">
        <f t="shared" si="21"/>
        <v>3.7847115257668436E-2</v>
      </c>
      <c r="K15" s="29">
        <f t="shared" si="22"/>
        <v>9.8640257800833145E-2</v>
      </c>
      <c r="L15" s="30">
        <f t="shared" si="23"/>
        <v>2.8027786167321052E-2</v>
      </c>
      <c r="M15" s="31">
        <f t="shared" si="24"/>
        <v>2.5638282698616462E-2</v>
      </c>
      <c r="N15" s="32">
        <f t="shared" si="25"/>
        <v>0.51287085514834208</v>
      </c>
      <c r="O15" s="11">
        <f t="shared" si="26"/>
        <v>326.86917467523068</v>
      </c>
      <c r="P15" s="11">
        <f t="shared" si="27"/>
        <v>237.03868257111122</v>
      </c>
      <c r="Q15" s="11">
        <f t="shared" si="28"/>
        <v>150.63505094895447</v>
      </c>
      <c r="R15" s="11">
        <f t="shared" si="29"/>
        <v>158.33872603467427</v>
      </c>
      <c r="S15" s="11">
        <f t="shared" si="30"/>
        <v>45.555609214275378</v>
      </c>
      <c r="T15" s="11">
        <f t="shared" si="31"/>
        <v>27.001497078282707</v>
      </c>
      <c r="U15" s="11">
        <f t="shared" si="32"/>
        <v>32.875839088231032</v>
      </c>
      <c r="V15" s="26">
        <f t="shared" si="33"/>
        <v>55.561887284493174</v>
      </c>
      <c r="W15" s="27">
        <f t="shared" si="34"/>
        <v>1033.8764668952529</v>
      </c>
      <c r="X15" s="11">
        <v>13752</v>
      </c>
      <c r="Y15" s="11">
        <v>3169.2</v>
      </c>
      <c r="Z15" s="11">
        <v>11775</v>
      </c>
      <c r="AA15" s="11">
        <v>495.9</v>
      </c>
      <c r="AB15" s="11">
        <v>7053</v>
      </c>
      <c r="AC15" s="11">
        <v>745</v>
      </c>
      <c r="AD15" s="11">
        <v>7685.1</v>
      </c>
      <c r="AE15" s="11">
        <v>7319.4</v>
      </c>
      <c r="AF15" s="11">
        <v>2070.6999999999998</v>
      </c>
      <c r="AG15" s="11">
        <v>877.4</v>
      </c>
      <c r="AH15" s="11">
        <v>2272.3000000000002</v>
      </c>
      <c r="AI15" s="11">
        <v>86</v>
      </c>
      <c r="AJ15" s="11">
        <v>1272.3</v>
      </c>
      <c r="AK15" s="11">
        <v>1655.5</v>
      </c>
      <c r="AL15" s="11">
        <v>125.5</v>
      </c>
      <c r="AM15" s="11">
        <v>2804.4</v>
      </c>
      <c r="AN15" s="11">
        <v>46.4</v>
      </c>
      <c r="AO15" s="11">
        <v>71.900000000000006</v>
      </c>
    </row>
    <row r="16" spans="1:41" x14ac:dyDescent="0.25">
      <c r="A16" t="s">
        <v>43</v>
      </c>
      <c r="B16" t="s">
        <v>44</v>
      </c>
      <c r="C16" s="25" t="s">
        <v>46</v>
      </c>
      <c r="D16" s="34" t="s">
        <v>35</v>
      </c>
      <c r="E16" s="33">
        <v>10</v>
      </c>
      <c r="F16" s="38">
        <f t="shared" si="17"/>
        <v>0.21573123390051879</v>
      </c>
      <c r="G16" s="39">
        <f t="shared" si="18"/>
        <v>3.8936387546146978E-2</v>
      </c>
      <c r="H16" s="39">
        <f t="shared" si="19"/>
        <v>8.3800604587754138E-2</v>
      </c>
      <c r="I16" s="39">
        <f t="shared" si="20"/>
        <v>0.112898425239461</v>
      </c>
      <c r="J16" s="39">
        <f t="shared" si="21"/>
        <v>3.0487804878048783E-2</v>
      </c>
      <c r="K16" s="39">
        <f t="shared" si="22"/>
        <v>6.1295971978984239E-2</v>
      </c>
      <c r="L16" s="39">
        <f t="shared" si="23"/>
        <v>2.4211484027496965E-2</v>
      </c>
      <c r="M16" s="40">
        <f t="shared" si="24"/>
        <v>2.5817456416779901E-2</v>
      </c>
      <c r="N16" s="32">
        <f t="shared" si="25"/>
        <v>0.61208866959329533</v>
      </c>
      <c r="O16" s="65">
        <f t="shared" si="26"/>
        <v>371.60188522317708</v>
      </c>
      <c r="P16" s="66">
        <f t="shared" si="27"/>
        <v>286.49182145827558</v>
      </c>
      <c r="Q16" s="66">
        <f t="shared" si="28"/>
        <v>202.77016911560852</v>
      </c>
      <c r="R16" s="66">
        <f t="shared" si="29"/>
        <v>182.44746326587193</v>
      </c>
      <c r="S16" s="66">
        <f t="shared" si="30"/>
        <v>59.222622678125859</v>
      </c>
      <c r="T16" s="66">
        <f t="shared" si="31"/>
        <v>37.633490435264761</v>
      </c>
      <c r="U16" s="66">
        <f t="shared" si="32"/>
        <v>44.941502633767676</v>
      </c>
      <c r="V16" s="67">
        <f t="shared" si="33"/>
        <v>78.695869143332416</v>
      </c>
      <c r="W16" s="68">
        <f t="shared" si="34"/>
        <v>1263.8048239534237</v>
      </c>
      <c r="X16" s="11">
        <v>13781.5</v>
      </c>
      <c r="Y16" s="11">
        <v>2973.1</v>
      </c>
      <c r="Z16" s="11">
        <v>12433.1</v>
      </c>
      <c r="AA16" s="11">
        <v>484.1</v>
      </c>
      <c r="AB16" s="11">
        <v>8435.5</v>
      </c>
      <c r="AC16" s="11">
        <v>706.9</v>
      </c>
      <c r="AD16" s="11">
        <v>8320</v>
      </c>
      <c r="AE16" s="11">
        <v>7391.6</v>
      </c>
      <c r="AF16" s="11">
        <v>1803.5</v>
      </c>
      <c r="AG16" s="11">
        <v>834.5</v>
      </c>
      <c r="AH16" s="11">
        <v>2591.1999999999998</v>
      </c>
      <c r="AI16" s="11">
        <v>79</v>
      </c>
      <c r="AJ16" s="11">
        <v>1598.8</v>
      </c>
      <c r="AK16" s="11">
        <v>1978.4</v>
      </c>
      <c r="AL16" s="11">
        <v>98</v>
      </c>
      <c r="AM16" s="11">
        <v>3458.9</v>
      </c>
      <c r="AN16" s="11">
        <v>47.9</v>
      </c>
      <c r="AO16" s="11">
        <v>89.3</v>
      </c>
    </row>
    <row r="17" spans="1:41" x14ac:dyDescent="0.25">
      <c r="B17" s="41"/>
      <c r="C17" s="54"/>
      <c r="D17" s="37" t="s">
        <v>86</v>
      </c>
      <c r="F17" s="72">
        <f>AVERAGE(F9,F11:F16)</f>
        <v>0.21634574675081661</v>
      </c>
      <c r="G17" s="72">
        <f t="shared" ref="G17:M17" si="35">AVERAGE(G9,G11:G16)</f>
        <v>3.8709121471792542E-2</v>
      </c>
      <c r="H17" s="72">
        <f t="shared" si="35"/>
        <v>8.748544243384869E-2</v>
      </c>
      <c r="I17" s="72">
        <f t="shared" si="35"/>
        <v>0.11872461871851915</v>
      </c>
      <c r="J17" s="72">
        <f t="shared" si="35"/>
        <v>3.2286800865823286E-2</v>
      </c>
      <c r="K17" s="72">
        <f t="shared" si="35"/>
        <v>6.870224312484377E-2</v>
      </c>
      <c r="L17" s="72">
        <f t="shared" si="35"/>
        <v>2.5560525947565606E-2</v>
      </c>
      <c r="M17" s="72">
        <f t="shared" si="35"/>
        <v>3.25450780249152E-2</v>
      </c>
      <c r="N17" s="14"/>
      <c r="O17" s="10">
        <f>AVERAGE(O9,O11:O16)</f>
        <v>322.52682161799504</v>
      </c>
      <c r="P17" s="10">
        <f t="shared" ref="P17:W17" si="36">AVERAGE(P9,P11:P16)</f>
        <v>249.25998340288396</v>
      </c>
      <c r="Q17" s="10">
        <f t="shared" si="36"/>
        <v>177.7651844564372</v>
      </c>
      <c r="R17" s="10">
        <f t="shared" si="36"/>
        <v>160.53989949216907</v>
      </c>
      <c r="S17" s="10">
        <f t="shared" si="36"/>
        <v>50.475760640755041</v>
      </c>
      <c r="T17" s="10">
        <f t="shared" si="36"/>
        <v>32.235839988371978</v>
      </c>
      <c r="U17" s="10">
        <f t="shared" si="36"/>
        <v>37.89330181208696</v>
      </c>
      <c r="V17" s="10">
        <f t="shared" si="36"/>
        <v>66.208177538443877</v>
      </c>
      <c r="W17" s="10">
        <f t="shared" si="36"/>
        <v>1096.9049689491428</v>
      </c>
    </row>
    <row r="18" spans="1:41" x14ac:dyDescent="0.25">
      <c r="B18" s="41"/>
      <c r="C18" s="54"/>
      <c r="D18" s="37" t="s">
        <v>33</v>
      </c>
      <c r="F18" s="52">
        <f>STDEV(F9,F11:F16)</f>
        <v>1.3006550091170667E-2</v>
      </c>
      <c r="G18" s="52">
        <f t="shared" ref="G18:M18" si="37">STDEV(G9,G11:G16)</f>
        <v>3.0655967270727547E-3</v>
      </c>
      <c r="H18" s="52">
        <f t="shared" si="37"/>
        <v>1.7057095244084171E-2</v>
      </c>
      <c r="I18" s="52">
        <f t="shared" si="37"/>
        <v>9.1151260614614465E-3</v>
      </c>
      <c r="J18" s="52">
        <f t="shared" si="37"/>
        <v>4.9474491029889356E-3</v>
      </c>
      <c r="K18" s="52">
        <f t="shared" si="37"/>
        <v>1.8005417047657863E-2</v>
      </c>
      <c r="L18" s="52">
        <f t="shared" si="37"/>
        <v>4.1863998960149588E-3</v>
      </c>
      <c r="M18" s="52">
        <f t="shared" si="37"/>
        <v>1.5518614755839537E-2</v>
      </c>
      <c r="N18" s="14"/>
      <c r="O18" s="64">
        <f>STDEV(O9,O11:O16)</f>
        <v>31.101157031922291</v>
      </c>
      <c r="P18" s="64">
        <f t="shared" ref="P18:W18" si="38">STDEV(P9,P11:P16)</f>
        <v>29.1778341572074</v>
      </c>
      <c r="Q18" s="64">
        <f t="shared" si="38"/>
        <v>31.550058668645498</v>
      </c>
      <c r="R18" s="64">
        <f t="shared" si="38"/>
        <v>15.396574725197713</v>
      </c>
      <c r="S18" s="64">
        <f t="shared" si="38"/>
        <v>7.9772134364656875</v>
      </c>
      <c r="T18" s="64">
        <f t="shared" si="38"/>
        <v>7.1869699256195583</v>
      </c>
      <c r="U18" s="64">
        <f t="shared" si="38"/>
        <v>7.522270358919199</v>
      </c>
      <c r="V18" s="64">
        <f t="shared" si="38"/>
        <v>13.681518640818588</v>
      </c>
      <c r="W18" s="64">
        <f t="shared" si="38"/>
        <v>133.46524044954873</v>
      </c>
    </row>
    <row r="19" spans="1:41" x14ac:dyDescent="0.25">
      <c r="D19" s="37" t="s">
        <v>34</v>
      </c>
      <c r="F19" s="74">
        <f>(F18/F17)*100</f>
        <v>6.0119277991406008</v>
      </c>
      <c r="G19" s="74">
        <f t="shared" ref="G19:M19" si="39">(G18/G17)*100</f>
        <v>7.9195719523282513</v>
      </c>
      <c r="H19" s="74">
        <f t="shared" si="39"/>
        <v>19.497066905710327</v>
      </c>
      <c r="I19" s="74">
        <f t="shared" si="39"/>
        <v>7.6775366051688412</v>
      </c>
      <c r="J19" s="74">
        <f t="shared" si="39"/>
        <v>15.32344168612253</v>
      </c>
      <c r="K19" s="74">
        <f t="shared" si="39"/>
        <v>26.20790272442623</v>
      </c>
      <c r="L19" s="74">
        <f t="shared" si="39"/>
        <v>16.378379320530659</v>
      </c>
      <c r="M19" s="74">
        <f t="shared" si="39"/>
        <v>47.683446154159199</v>
      </c>
      <c r="N19" s="14"/>
      <c r="O19" s="10">
        <f>(O18/O17)*100</f>
        <v>9.6429676378229736</v>
      </c>
      <c r="P19" s="10">
        <f t="shared" ref="P19:W19" si="40">(P18/P17)*100</f>
        <v>11.705783559347621</v>
      </c>
      <c r="Q19" s="10">
        <f t="shared" si="40"/>
        <v>17.748165235570688</v>
      </c>
      <c r="R19" s="10">
        <f t="shared" si="40"/>
        <v>9.5904972993637241</v>
      </c>
      <c r="S19" s="10">
        <f t="shared" si="40"/>
        <v>15.804047992938496</v>
      </c>
      <c r="T19" s="10">
        <f t="shared" si="40"/>
        <v>22.294967118002887</v>
      </c>
      <c r="U19" s="10">
        <f t="shared" si="40"/>
        <v>19.851187410962943</v>
      </c>
      <c r="V19" s="10">
        <f t="shared" si="40"/>
        <v>20.664393960813062</v>
      </c>
      <c r="W19" s="10">
        <f t="shared" si="40"/>
        <v>12.1674387688672</v>
      </c>
    </row>
    <row r="21" spans="1:41" x14ac:dyDescent="0.25">
      <c r="A21" t="s">
        <v>47</v>
      </c>
      <c r="B21" t="s">
        <v>44</v>
      </c>
      <c r="C21" s="25" t="s">
        <v>51</v>
      </c>
      <c r="D21" s="34" t="s">
        <v>35</v>
      </c>
      <c r="E21" s="33">
        <v>10</v>
      </c>
      <c r="F21" s="28">
        <f t="shared" ref="F21:F24" si="41">(Y21/X21)</f>
        <v>0.26079508726567552</v>
      </c>
      <c r="G21" s="29">
        <f t="shared" ref="G21:G24" si="42">(AA21/Z21)</f>
        <v>5.5295470411892741E-2</v>
      </c>
      <c r="H21" s="29">
        <f t="shared" ref="H21:H24" si="43">(AC21/AB21)</f>
        <v>0.16473010223664469</v>
      </c>
      <c r="I21" s="29">
        <f t="shared" ref="I21:I24" si="44">(AG21/AE21)</f>
        <v>0.15040828869962244</v>
      </c>
      <c r="J21" s="29">
        <f t="shared" ref="J21:J24" si="45">(AI21/AH21)</f>
        <v>5.8920704845814978E-2</v>
      </c>
      <c r="K21" s="29">
        <f t="shared" ref="K21:K24" si="46">(AL21/AJ21)</f>
        <v>9.3680627497410088E-2</v>
      </c>
      <c r="L21" s="30">
        <f t="shared" ref="L21:L24" si="47">(AN21/AK21)</f>
        <v>7.4231587086796835E-2</v>
      </c>
      <c r="M21" s="31">
        <f t="shared" ref="M21:M24" si="48">(AO21/AM21)</f>
        <v>0.20034762456546931</v>
      </c>
      <c r="N21" s="32">
        <f t="shared" ref="N21:N24" si="49">(AB21/X21)</f>
        <v>0.46313833225597933</v>
      </c>
      <c r="O21" s="11">
        <f t="shared" ref="O21:O24" si="50">((Y21+X21)/AF21)*40</f>
        <v>134.63566159023253</v>
      </c>
      <c r="P21" s="11">
        <f t="shared" ref="P21:P24" si="51">((AA21+Z21)/AF21)*40</f>
        <v>88.692350834807371</v>
      </c>
      <c r="Q21" s="11">
        <f t="shared" ref="Q21:Q24" si="52">((AC21+AB21)/AF21)*40</f>
        <v>57.603865567971006</v>
      </c>
      <c r="R21" s="11">
        <f t="shared" ref="R21:R24" si="53">((AE21+AG21)/AF21)*40</f>
        <v>67.830363691272268</v>
      </c>
      <c r="S21" s="11">
        <f t="shared" ref="S21:S24" si="54">((AH21+AI21)/AF21)*40</f>
        <v>16.592605375555458</v>
      </c>
      <c r="T21" s="11">
        <f t="shared" ref="T21:T24" si="55">((AJ21+AL21)/AF21)*40</f>
        <v>12.752922904353078</v>
      </c>
      <c r="U21" s="11">
        <f t="shared" ref="U21:U24" si="56">((AK21+AN21)/AF21)*40</f>
        <v>9.5897148280771365</v>
      </c>
      <c r="V21" s="26">
        <f t="shared" ref="V21:V24" si="57">((AM21+AO21)/AF21)*40</f>
        <v>17.876526165926055</v>
      </c>
      <c r="W21" s="27">
        <f t="shared" ref="W21:W24" si="58">SUM(O21:V21)</f>
        <v>405.57401095819495</v>
      </c>
      <c r="X21" s="11">
        <v>6188</v>
      </c>
      <c r="Y21" s="11">
        <v>1613.8</v>
      </c>
      <c r="Z21" s="11">
        <v>4870.2</v>
      </c>
      <c r="AA21" s="11">
        <v>269.3</v>
      </c>
      <c r="AB21" s="11">
        <v>2865.9</v>
      </c>
      <c r="AC21" s="11">
        <v>472.1</v>
      </c>
      <c r="AD21" s="11">
        <v>3046.2</v>
      </c>
      <c r="AE21" s="11">
        <v>3416.7</v>
      </c>
      <c r="AF21" s="11">
        <v>2317.9</v>
      </c>
      <c r="AG21" s="11">
        <v>513.9</v>
      </c>
      <c r="AH21" s="11">
        <v>908</v>
      </c>
      <c r="AI21" s="11">
        <v>53.5</v>
      </c>
      <c r="AJ21" s="11">
        <v>675.7</v>
      </c>
      <c r="AK21" s="11">
        <v>517.29999999999995</v>
      </c>
      <c r="AL21" s="11">
        <v>63.3</v>
      </c>
      <c r="AM21" s="11">
        <v>863</v>
      </c>
      <c r="AN21" s="11">
        <v>38.4</v>
      </c>
      <c r="AO21" s="11">
        <v>172.9</v>
      </c>
    </row>
    <row r="22" spans="1:41" x14ac:dyDescent="0.25">
      <c r="A22" s="35" t="s">
        <v>48</v>
      </c>
      <c r="B22" t="s">
        <v>44</v>
      </c>
      <c r="C22" s="25" t="s">
        <v>51</v>
      </c>
      <c r="D22" s="34" t="s">
        <v>35</v>
      </c>
      <c r="E22" s="33">
        <v>10</v>
      </c>
      <c r="F22" s="28">
        <f t="shared" si="41"/>
        <v>0.25865027404334717</v>
      </c>
      <c r="G22" s="29">
        <f t="shared" si="42"/>
        <v>5.5319744391063012E-2</v>
      </c>
      <c r="H22" s="29">
        <f t="shared" si="43"/>
        <v>0.2163868631001909</v>
      </c>
      <c r="I22" s="29">
        <f t="shared" si="44"/>
        <v>0.14778996765806329</v>
      </c>
      <c r="J22" s="29">
        <f t="shared" si="45"/>
        <v>6.1488673139158574E-2</v>
      </c>
      <c r="K22" s="29">
        <f t="shared" si="46"/>
        <v>0.19171779141104295</v>
      </c>
      <c r="L22" s="30">
        <f t="shared" si="47"/>
        <v>7.4366657586488694E-2</v>
      </c>
      <c r="M22" s="31">
        <f t="shared" si="48"/>
        <v>6.1168049455018705E-2</v>
      </c>
      <c r="N22" s="32">
        <f t="shared" si="49"/>
        <v>0.34036350309027602</v>
      </c>
      <c r="O22" s="11">
        <f t="shared" si="50"/>
        <v>146.05258070751981</v>
      </c>
      <c r="P22" s="11">
        <f t="shared" si="51"/>
        <v>87.473419679103031</v>
      </c>
      <c r="Q22" s="11">
        <f t="shared" si="52"/>
        <v>48.041755267736328</v>
      </c>
      <c r="R22" s="11">
        <f t="shared" si="53"/>
        <v>69.976802629035376</v>
      </c>
      <c r="S22" s="11">
        <f t="shared" si="54"/>
        <v>14.583413879760297</v>
      </c>
      <c r="T22" s="11">
        <f t="shared" si="55"/>
        <v>6.0081190798376198</v>
      </c>
      <c r="U22" s="11">
        <f t="shared" si="56"/>
        <v>7.624202590373093</v>
      </c>
      <c r="V22" s="26">
        <f t="shared" si="57"/>
        <v>12.609704233520203</v>
      </c>
      <c r="W22" s="27">
        <f t="shared" si="58"/>
        <v>392.36999806688578</v>
      </c>
      <c r="X22" s="11">
        <v>6002.7</v>
      </c>
      <c r="Y22" s="11">
        <v>1552.6</v>
      </c>
      <c r="Z22" s="11">
        <v>4287.8</v>
      </c>
      <c r="AA22" s="11">
        <v>237.2</v>
      </c>
      <c r="AB22" s="11">
        <v>2043.1</v>
      </c>
      <c r="AC22" s="11">
        <v>442.1</v>
      </c>
      <c r="AD22" s="11">
        <v>2599.9</v>
      </c>
      <c r="AE22" s="11">
        <v>3153.8</v>
      </c>
      <c r="AF22" s="11">
        <v>2069.1999999999998</v>
      </c>
      <c r="AG22" s="11">
        <v>466.1</v>
      </c>
      <c r="AH22" s="11">
        <v>710.7</v>
      </c>
      <c r="AI22" s="11">
        <v>43.7</v>
      </c>
      <c r="AJ22" s="11">
        <v>260.8</v>
      </c>
      <c r="AK22" s="11">
        <v>367.1</v>
      </c>
      <c r="AL22" s="11">
        <v>50</v>
      </c>
      <c r="AM22" s="11">
        <v>614.70000000000005</v>
      </c>
      <c r="AN22" s="11">
        <v>27.3</v>
      </c>
      <c r="AO22" s="11">
        <v>37.6</v>
      </c>
    </row>
    <row r="23" spans="1:41" x14ac:dyDescent="0.25">
      <c r="A23" t="s">
        <v>49</v>
      </c>
      <c r="B23" t="s">
        <v>44</v>
      </c>
      <c r="C23" s="25" t="s">
        <v>51</v>
      </c>
      <c r="D23" s="34" t="s">
        <v>35</v>
      </c>
      <c r="E23" s="33">
        <v>10</v>
      </c>
      <c r="F23" s="28">
        <f t="shared" si="41"/>
        <v>0.24211459016582088</v>
      </c>
      <c r="G23" s="29">
        <f t="shared" si="42"/>
        <v>4.7835413997556836E-2</v>
      </c>
      <c r="H23" s="29">
        <f t="shared" si="43"/>
        <v>0.18640665328362488</v>
      </c>
      <c r="I23" s="29">
        <f t="shared" si="44"/>
        <v>0.12355260353768559</v>
      </c>
      <c r="J23" s="29">
        <f t="shared" si="45"/>
        <v>4.4449424772150012E-2</v>
      </c>
      <c r="K23" s="29">
        <f t="shared" si="46"/>
        <v>9.6719457013574664E-2</v>
      </c>
      <c r="L23" s="30">
        <f t="shared" si="47"/>
        <v>3.3513206475433113E-2</v>
      </c>
      <c r="M23" s="31">
        <f t="shared" si="48"/>
        <v>0.12329939248737913</v>
      </c>
      <c r="N23" s="32">
        <f t="shared" si="49"/>
        <v>0.40126120527957099</v>
      </c>
      <c r="O23" s="11">
        <f t="shared" si="50"/>
        <v>234.24696180555557</v>
      </c>
      <c r="P23" s="11">
        <f t="shared" si="51"/>
        <v>152.64105902777777</v>
      </c>
      <c r="Q23" s="11">
        <f t="shared" si="52"/>
        <v>89.778645833333343</v>
      </c>
      <c r="R23" s="11">
        <f t="shared" si="53"/>
        <v>137.29383680555554</v>
      </c>
      <c r="S23" s="11">
        <f t="shared" si="54"/>
        <v>30.340711805555554</v>
      </c>
      <c r="T23" s="11">
        <f t="shared" si="55"/>
        <v>16.831597222222221</v>
      </c>
      <c r="U23" s="11">
        <f t="shared" si="56"/>
        <v>15.794270833333336</v>
      </c>
      <c r="V23" s="26">
        <f t="shared" si="57"/>
        <v>28.489583333333329</v>
      </c>
      <c r="W23" s="27">
        <f t="shared" si="58"/>
        <v>705.41666666666674</v>
      </c>
      <c r="X23" s="11">
        <v>8690.1</v>
      </c>
      <c r="Y23" s="11">
        <v>2104</v>
      </c>
      <c r="Z23" s="11">
        <v>6712.6</v>
      </c>
      <c r="AA23" s="11">
        <v>321.10000000000002</v>
      </c>
      <c r="AB23" s="11">
        <v>3487</v>
      </c>
      <c r="AC23" s="11">
        <v>650</v>
      </c>
      <c r="AD23" s="11">
        <v>4532.1000000000004</v>
      </c>
      <c r="AE23" s="11">
        <v>5630.8</v>
      </c>
      <c r="AF23" s="11">
        <v>1843.2</v>
      </c>
      <c r="AG23" s="11">
        <v>695.7</v>
      </c>
      <c r="AH23" s="11">
        <v>1338.6</v>
      </c>
      <c r="AI23" s="11">
        <v>59.5</v>
      </c>
      <c r="AJ23" s="11">
        <v>707.2</v>
      </c>
      <c r="AK23" s="11">
        <v>704.2</v>
      </c>
      <c r="AL23" s="11">
        <v>68.400000000000006</v>
      </c>
      <c r="AM23" s="11">
        <v>1168.7</v>
      </c>
      <c r="AN23" s="11">
        <v>23.6</v>
      </c>
      <c r="AO23" s="11">
        <v>144.1</v>
      </c>
    </row>
    <row r="24" spans="1:41" x14ac:dyDescent="0.25">
      <c r="A24" t="s">
        <v>50</v>
      </c>
      <c r="B24" t="s">
        <v>44</v>
      </c>
      <c r="C24" s="25" t="s">
        <v>51</v>
      </c>
      <c r="D24" s="34" t="s">
        <v>35</v>
      </c>
      <c r="E24" s="33">
        <v>10</v>
      </c>
      <c r="F24" s="38">
        <f t="shared" si="41"/>
        <v>0.26312656884817431</v>
      </c>
      <c r="G24" s="39">
        <f t="shared" si="42"/>
        <v>5.5756906607781487E-2</v>
      </c>
      <c r="H24" s="39">
        <f t="shared" si="43"/>
        <v>0.21812962828955304</v>
      </c>
      <c r="I24" s="39">
        <f t="shared" si="44"/>
        <v>0.1607941529398931</v>
      </c>
      <c r="J24" s="39">
        <f t="shared" si="45"/>
        <v>5.8554873892297209E-2</v>
      </c>
      <c r="K24" s="39">
        <f t="shared" si="46"/>
        <v>9.4332196273943847E-2</v>
      </c>
      <c r="L24" s="39">
        <f t="shared" si="47"/>
        <v>7.2498343273691188E-2</v>
      </c>
      <c r="M24" s="40">
        <f t="shared" si="48"/>
        <v>8.1870385561936015E-2</v>
      </c>
      <c r="N24" s="32">
        <f t="shared" si="49"/>
        <v>0.35760681106539349</v>
      </c>
      <c r="O24" s="65">
        <f t="shared" si="50"/>
        <v>291.22060358971805</v>
      </c>
      <c r="P24" s="66">
        <f t="shared" si="51"/>
        <v>174.955501416994</v>
      </c>
      <c r="Q24" s="66">
        <f t="shared" si="52"/>
        <v>100.43255605827078</v>
      </c>
      <c r="R24" s="66">
        <f t="shared" si="53"/>
        <v>148.13702580420622</v>
      </c>
      <c r="S24" s="66">
        <f t="shared" si="54"/>
        <v>30.883508178789839</v>
      </c>
      <c r="T24" s="66">
        <f t="shared" si="55"/>
        <v>16.588276239248248</v>
      </c>
      <c r="U24" s="66">
        <f t="shared" si="56"/>
        <v>16.093074131158954</v>
      </c>
      <c r="V24" s="67">
        <f t="shared" si="57"/>
        <v>26.227812857355936</v>
      </c>
      <c r="W24" s="68">
        <f t="shared" si="58"/>
        <v>804.53835827574198</v>
      </c>
      <c r="X24" s="11">
        <v>11592.9</v>
      </c>
      <c r="Y24" s="11">
        <v>3050.4</v>
      </c>
      <c r="Z24" s="11">
        <v>8332.6</v>
      </c>
      <c r="AA24" s="11">
        <v>464.6</v>
      </c>
      <c r="AB24" s="11">
        <v>4145.7</v>
      </c>
      <c r="AC24" s="11">
        <v>904.3</v>
      </c>
      <c r="AD24" s="11">
        <v>4779.3</v>
      </c>
      <c r="AE24" s="11">
        <v>6416.9</v>
      </c>
      <c r="AF24" s="11">
        <v>2011.3</v>
      </c>
      <c r="AG24" s="11">
        <v>1031.8</v>
      </c>
      <c r="AH24" s="11">
        <v>1467</v>
      </c>
      <c r="AI24" s="11">
        <v>85.9</v>
      </c>
      <c r="AJ24" s="11">
        <v>762.2</v>
      </c>
      <c r="AK24" s="11">
        <v>754.5</v>
      </c>
      <c r="AL24" s="11">
        <v>71.900000000000006</v>
      </c>
      <c r="AM24" s="11">
        <v>1219</v>
      </c>
      <c r="AN24" s="11">
        <v>54.7</v>
      </c>
      <c r="AO24" s="11">
        <v>99.8</v>
      </c>
    </row>
    <row r="25" spans="1:41" x14ac:dyDescent="0.25">
      <c r="B25" s="41"/>
      <c r="C25" s="54"/>
      <c r="D25" s="37" t="s">
        <v>86</v>
      </c>
      <c r="F25" s="51">
        <f>AVERAGE(F21:F24)</f>
        <v>0.25617163008075444</v>
      </c>
      <c r="G25" s="51">
        <f t="shared" ref="G25:M25" si="59">AVERAGE(G21:G24)</f>
        <v>5.3551883852073517E-2</v>
      </c>
      <c r="H25" s="51">
        <f t="shared" si="59"/>
        <v>0.19641331172750337</v>
      </c>
      <c r="I25" s="51">
        <f t="shared" si="59"/>
        <v>0.1456362532088161</v>
      </c>
      <c r="J25" s="51">
        <f t="shared" si="59"/>
        <v>5.5853419162355193E-2</v>
      </c>
      <c r="K25" s="51">
        <f t="shared" si="59"/>
        <v>0.11911251804899288</v>
      </c>
      <c r="L25" s="51">
        <f t="shared" si="59"/>
        <v>6.3652448605602457E-2</v>
      </c>
      <c r="M25" s="51">
        <f t="shared" si="59"/>
        <v>0.11667136301745079</v>
      </c>
      <c r="O25" s="63">
        <f>AVERAGE(O21:O24)</f>
        <v>201.53895192325649</v>
      </c>
      <c r="P25" s="63">
        <f t="shared" ref="P25:W25" si="60">AVERAGE(P21:P24)</f>
        <v>125.94058273967053</v>
      </c>
      <c r="Q25" s="63">
        <f t="shared" si="60"/>
        <v>73.964205681827863</v>
      </c>
      <c r="R25" s="63">
        <f t="shared" si="60"/>
        <v>105.80950723251735</v>
      </c>
      <c r="S25" s="63">
        <f t="shared" si="60"/>
        <v>23.100059809915287</v>
      </c>
      <c r="T25" s="63">
        <f t="shared" si="60"/>
        <v>13.045228861415293</v>
      </c>
      <c r="U25" s="63">
        <f t="shared" si="60"/>
        <v>12.275315595735631</v>
      </c>
      <c r="V25" s="63">
        <f t="shared" si="60"/>
        <v>21.300906647533878</v>
      </c>
      <c r="W25" s="63">
        <f t="shared" si="60"/>
        <v>576.97475849187231</v>
      </c>
    </row>
    <row r="26" spans="1:41" x14ac:dyDescent="0.25">
      <c r="B26" s="41"/>
      <c r="C26" s="54"/>
      <c r="D26" s="37" t="s">
        <v>33</v>
      </c>
      <c r="F26" s="52">
        <f>STDEV(F21:F24)</f>
        <v>9.5479766907740037E-3</v>
      </c>
      <c r="G26" s="52">
        <f t="shared" ref="G26:M26" si="61">STDEV(G21:G24)</f>
        <v>3.8168738485697255E-3</v>
      </c>
      <c r="H26" s="52">
        <f t="shared" si="61"/>
        <v>2.565476002820688E-2</v>
      </c>
      <c r="I26" s="52">
        <f t="shared" si="61"/>
        <v>1.5757118134449782E-2</v>
      </c>
      <c r="J26" s="52">
        <f t="shared" si="61"/>
        <v>7.7139111255098121E-3</v>
      </c>
      <c r="K26" s="52">
        <f t="shared" si="61"/>
        <v>4.8421139690623595E-2</v>
      </c>
      <c r="L26" s="52">
        <f t="shared" si="61"/>
        <v>2.0110828043206672E-2</v>
      </c>
      <c r="M26" s="52">
        <f t="shared" si="61"/>
        <v>6.1474583825554978E-2</v>
      </c>
      <c r="N26" s="14"/>
      <c r="O26" s="64">
        <f>STDEV(O21:O24)</f>
        <v>74.537239471646075</v>
      </c>
      <c r="P26" s="64">
        <f t="shared" ref="P26:W26" si="62">STDEV(P21:P24)</f>
        <v>44.656209351455935</v>
      </c>
      <c r="Q26" s="64">
        <f t="shared" si="62"/>
        <v>25.101821003450482</v>
      </c>
      <c r="R26" s="64">
        <f t="shared" si="62"/>
        <v>42.85354866840958</v>
      </c>
      <c r="S26" s="64">
        <f t="shared" si="62"/>
        <v>8.715681861789891</v>
      </c>
      <c r="T26" s="64">
        <f t="shared" si="62"/>
        <v>5.049624637396291</v>
      </c>
      <c r="U26" s="64">
        <f t="shared" si="62"/>
        <v>4.3129120043158062</v>
      </c>
      <c r="V26" s="64">
        <f t="shared" si="62"/>
        <v>7.3759713118005461</v>
      </c>
      <c r="W26" s="64">
        <f t="shared" si="62"/>
        <v>209.55480551942</v>
      </c>
    </row>
    <row r="27" spans="1:41" x14ac:dyDescent="0.25">
      <c r="D27" s="37" t="s">
        <v>34</v>
      </c>
      <c r="F27" s="74">
        <f>(F26/F25)*100</f>
        <v>3.727179581815574</v>
      </c>
      <c r="G27" s="74">
        <f t="shared" ref="G27:M27" si="63">(G26/G25)*100</f>
        <v>7.1274315187736148</v>
      </c>
      <c r="H27" s="74">
        <f t="shared" si="63"/>
        <v>13.06161980701153</v>
      </c>
      <c r="I27" s="74">
        <f t="shared" si="63"/>
        <v>10.819502553294145</v>
      </c>
      <c r="J27" s="74">
        <f t="shared" si="63"/>
        <v>13.810991773103362</v>
      </c>
      <c r="K27" s="74">
        <f t="shared" si="63"/>
        <v>40.651596057021656</v>
      </c>
      <c r="L27" s="74">
        <f t="shared" si="63"/>
        <v>31.594743774611977</v>
      </c>
      <c r="M27" s="74">
        <f t="shared" si="63"/>
        <v>52.690379400436157</v>
      </c>
      <c r="N27" s="14"/>
      <c r="O27" s="10">
        <f>(O26/O25)*100</f>
        <v>36.984036465580573</v>
      </c>
      <c r="P27" s="10">
        <f t="shared" ref="P27:W27" si="64">(P26/P25)*100</f>
        <v>35.458156838740351</v>
      </c>
      <c r="Q27" s="10">
        <f t="shared" si="64"/>
        <v>33.937795683808311</v>
      </c>
      <c r="R27" s="10">
        <f t="shared" si="64"/>
        <v>40.500659902175443</v>
      </c>
      <c r="S27" s="10">
        <f t="shared" si="64"/>
        <v>37.730126820056284</v>
      </c>
      <c r="T27" s="10">
        <f t="shared" si="64"/>
        <v>38.708593701501769</v>
      </c>
      <c r="U27" s="10">
        <f t="shared" si="64"/>
        <v>35.134836010359564</v>
      </c>
      <c r="V27" s="10">
        <f t="shared" si="64"/>
        <v>34.627499354139005</v>
      </c>
      <c r="W27" s="10">
        <f t="shared" si="64"/>
        <v>36.319579398441213</v>
      </c>
    </row>
    <row r="29" spans="1:41" x14ac:dyDescent="0.25">
      <c r="A29" t="s">
        <v>52</v>
      </c>
      <c r="B29" t="s">
        <v>44</v>
      </c>
      <c r="C29" s="25" t="s">
        <v>59</v>
      </c>
      <c r="D29" s="34" t="s">
        <v>35</v>
      </c>
      <c r="E29" s="33">
        <v>10</v>
      </c>
      <c r="F29" s="28">
        <f t="shared" ref="F29:F35" si="65">(Y29/X29)</f>
        <v>0.37037780006686727</v>
      </c>
      <c r="G29" s="29">
        <f t="shared" ref="G29:G35" si="66">(AA29/Z29)</f>
        <v>9.3829453251088837E-2</v>
      </c>
      <c r="H29" s="29">
        <f t="shared" ref="H29:H35" si="67">(AC29/AB29)</f>
        <v>0.25180888939933388</v>
      </c>
      <c r="I29" s="29">
        <f t="shared" ref="I29:I35" si="68">(AG29/AE29)</f>
        <v>0.2539702746570765</v>
      </c>
      <c r="J29" s="29">
        <f t="shared" ref="J29:J35" si="69">(AI29/AH29)</f>
        <v>8.4013353115726996E-2</v>
      </c>
      <c r="K29" s="29">
        <f t="shared" ref="K29:K35" si="70">(AL29/AJ29)</f>
        <v>0.22096005862953463</v>
      </c>
      <c r="L29" s="30">
        <f t="shared" ref="L29:L35" si="71">(AN29/AK29)</f>
        <v>9.7908322207387627E-2</v>
      </c>
      <c r="M29" s="31">
        <f t="shared" ref="M29:M35" si="72">(AO29/AM29)</f>
        <v>0.11777615215801027</v>
      </c>
      <c r="N29" s="32">
        <f t="shared" ref="N29:N35" si="73">(AB29/X29)</f>
        <v>0.291106653293213</v>
      </c>
      <c r="O29" s="11">
        <f t="shared" ref="O29:O35" si="74">((Y29+X29)/AF29)*40</f>
        <v>163.99299824956242</v>
      </c>
      <c r="P29" s="11">
        <f t="shared" ref="P29:P35" si="75">((AA29+Z29)/AF29)*40</f>
        <v>98.974743685921482</v>
      </c>
      <c r="Q29" s="11">
        <f t="shared" ref="Q29:Q35" si="76">((AC29+AB29)/AF29)*40</f>
        <v>43.608902225556392</v>
      </c>
      <c r="R29" s="11">
        <f t="shared" ref="R29:R35" si="77">((AE29+AG29)/AF29)*40</f>
        <v>78.821705426356587</v>
      </c>
      <c r="S29" s="11">
        <f t="shared" ref="S29:S35" si="78">((AH29+AI29)/AF29)*40</f>
        <v>23.385846461615401</v>
      </c>
      <c r="T29" s="11">
        <f t="shared" ref="T29:T35" si="79">((AJ29+AL29)/AF29)*40</f>
        <v>6.665666416604151</v>
      </c>
      <c r="U29" s="11">
        <f t="shared" ref="U29:U35" si="80">((AK29+AN29)/AF29)*40</f>
        <v>9.8704676169042251</v>
      </c>
      <c r="V29" s="26">
        <f t="shared" ref="V29:V35" si="81">((AM29+AO29)/AF29)*40</f>
        <v>12.227056764191047</v>
      </c>
      <c r="W29" s="27">
        <f t="shared" ref="W29:W35" si="82">SUM(O29:V29)</f>
        <v>437.54738684671173</v>
      </c>
      <c r="X29" s="11">
        <v>5982</v>
      </c>
      <c r="Y29" s="11">
        <v>2215.6</v>
      </c>
      <c r="Z29" s="11">
        <v>4523.1000000000004</v>
      </c>
      <c r="AA29" s="11">
        <v>424.4</v>
      </c>
      <c r="AB29" s="11">
        <v>1741.4</v>
      </c>
      <c r="AC29" s="11">
        <v>438.5</v>
      </c>
      <c r="AD29" s="11">
        <v>2588.9</v>
      </c>
      <c r="AE29" s="11">
        <v>3142.1</v>
      </c>
      <c r="AF29" s="11">
        <v>1999.5</v>
      </c>
      <c r="AG29" s="11">
        <v>798</v>
      </c>
      <c r="AH29" s="11">
        <v>1078.4000000000001</v>
      </c>
      <c r="AI29" s="11">
        <v>90.6</v>
      </c>
      <c r="AJ29" s="11">
        <v>272.89999999999998</v>
      </c>
      <c r="AK29" s="11">
        <v>449.4</v>
      </c>
      <c r="AL29" s="11">
        <v>60.3</v>
      </c>
      <c r="AM29" s="11">
        <v>546.79999999999995</v>
      </c>
      <c r="AN29" s="11">
        <v>44</v>
      </c>
      <c r="AO29" s="11">
        <v>64.400000000000006</v>
      </c>
    </row>
    <row r="30" spans="1:41" x14ac:dyDescent="0.25">
      <c r="A30" s="35" t="s">
        <v>53</v>
      </c>
      <c r="B30" t="s">
        <v>44</v>
      </c>
      <c r="C30" s="25" t="s">
        <v>59</v>
      </c>
      <c r="D30" s="34" t="s">
        <v>35</v>
      </c>
      <c r="E30" s="33">
        <v>10</v>
      </c>
      <c r="F30" s="28">
        <f t="shared" si="65"/>
        <v>0.35899801748107874</v>
      </c>
      <c r="G30" s="29">
        <f t="shared" si="66"/>
        <v>8.9812073625949299E-2</v>
      </c>
      <c r="H30" s="29">
        <f t="shared" si="67"/>
        <v>0.20059483283763929</v>
      </c>
      <c r="I30" s="29">
        <f t="shared" si="68"/>
        <v>0.26247347888577099</v>
      </c>
      <c r="J30" s="29">
        <f t="shared" si="69"/>
        <v>7.7355536578423006E-2</v>
      </c>
      <c r="K30" s="29">
        <f t="shared" si="70"/>
        <v>0.22324159021406728</v>
      </c>
      <c r="L30" s="30">
        <f t="shared" si="71"/>
        <v>9.1893613632744078E-2</v>
      </c>
      <c r="M30" s="31">
        <f t="shared" si="72"/>
        <v>0.12057186234817814</v>
      </c>
      <c r="N30" s="32">
        <f t="shared" si="73"/>
        <v>0.34796324235358655</v>
      </c>
      <c r="O30" s="11">
        <f t="shared" si="74"/>
        <v>217.18242502739858</v>
      </c>
      <c r="P30" s="11">
        <f t="shared" si="75"/>
        <v>134.96861612035468</v>
      </c>
      <c r="Q30" s="11">
        <f t="shared" si="76"/>
        <v>66.762976985154921</v>
      </c>
      <c r="R30" s="11">
        <f t="shared" si="77"/>
        <v>110.26800836903456</v>
      </c>
      <c r="S30" s="11">
        <f t="shared" si="78"/>
        <v>30.166384377802132</v>
      </c>
      <c r="T30" s="11">
        <f t="shared" si="79"/>
        <v>9.564610939523762</v>
      </c>
      <c r="U30" s="11">
        <f t="shared" si="80"/>
        <v>13.66145262528644</v>
      </c>
      <c r="V30" s="26">
        <f t="shared" si="81"/>
        <v>17.648699810700407</v>
      </c>
      <c r="W30" s="27">
        <f t="shared" si="82"/>
        <v>600.22317425525557</v>
      </c>
      <c r="X30" s="11">
        <v>8020.1</v>
      </c>
      <c r="Y30" s="11">
        <v>2879.2</v>
      </c>
      <c r="Z30" s="11">
        <v>6215.2</v>
      </c>
      <c r="AA30" s="11">
        <v>558.20000000000005</v>
      </c>
      <c r="AB30" s="11">
        <v>2790.7</v>
      </c>
      <c r="AC30" s="11">
        <v>559.79999999999995</v>
      </c>
      <c r="AD30" s="11">
        <v>3786.2</v>
      </c>
      <c r="AE30" s="11">
        <v>4383.3</v>
      </c>
      <c r="AF30" s="11">
        <v>2007.4</v>
      </c>
      <c r="AG30" s="11">
        <v>1150.5</v>
      </c>
      <c r="AH30" s="11">
        <v>1405.2</v>
      </c>
      <c r="AI30" s="11">
        <v>108.7</v>
      </c>
      <c r="AJ30" s="11">
        <v>392.4</v>
      </c>
      <c r="AK30" s="11">
        <v>627.9</v>
      </c>
      <c r="AL30" s="11">
        <v>87.6</v>
      </c>
      <c r="AM30" s="11">
        <v>790.4</v>
      </c>
      <c r="AN30" s="11">
        <v>57.7</v>
      </c>
      <c r="AO30" s="11">
        <v>95.3</v>
      </c>
    </row>
    <row r="31" spans="1:41" x14ac:dyDescent="0.25">
      <c r="A31" t="s">
        <v>54</v>
      </c>
      <c r="B31" t="s">
        <v>44</v>
      </c>
      <c r="C31" s="25" t="s">
        <v>59</v>
      </c>
      <c r="D31" s="34" t="s">
        <v>35</v>
      </c>
      <c r="E31" s="33">
        <v>10</v>
      </c>
      <c r="F31" s="28">
        <f t="shared" si="65"/>
        <v>0.36810085298544903</v>
      </c>
      <c r="G31" s="29">
        <f t="shared" si="66"/>
        <v>9.3525482122599896E-2</v>
      </c>
      <c r="H31" s="29">
        <f t="shared" si="67"/>
        <v>0.26284111494185708</v>
      </c>
      <c r="I31" s="29">
        <f t="shared" si="68"/>
        <v>0.26352296746152243</v>
      </c>
      <c r="J31" s="29">
        <f t="shared" si="69"/>
        <v>8.6006109201985495E-2</v>
      </c>
      <c r="K31" s="29">
        <f t="shared" si="70"/>
        <v>0.26850828729281773</v>
      </c>
      <c r="L31" s="30">
        <f t="shared" si="71"/>
        <v>0.10473870682019486</v>
      </c>
      <c r="M31" s="31">
        <f t="shared" si="72"/>
        <v>0.30847696095673582</v>
      </c>
      <c r="N31" s="32">
        <f t="shared" si="73"/>
        <v>0.26832977922729551</v>
      </c>
      <c r="O31" s="11">
        <f t="shared" si="74"/>
        <v>173.27375633005661</v>
      </c>
      <c r="P31" s="11">
        <f t="shared" si="75"/>
        <v>103.37404428557242</v>
      </c>
      <c r="Q31" s="11">
        <f t="shared" si="76"/>
        <v>42.917287260450799</v>
      </c>
      <c r="R31" s="11">
        <f t="shared" si="77"/>
        <v>84.287558335815703</v>
      </c>
      <c r="S31" s="11">
        <f t="shared" si="78"/>
        <v>22.593585542647201</v>
      </c>
      <c r="T31" s="11">
        <f t="shared" si="79"/>
        <v>6.8394399761691984</v>
      </c>
      <c r="U31" s="11">
        <f t="shared" si="80"/>
        <v>9.9076556449210607</v>
      </c>
      <c r="V31" s="26">
        <f t="shared" si="81"/>
        <v>14.775096812630323</v>
      </c>
      <c r="W31" s="27">
        <f t="shared" si="82"/>
        <v>457.96842418826327</v>
      </c>
      <c r="X31" s="11">
        <v>6377.6</v>
      </c>
      <c r="Y31" s="11">
        <v>2347.6</v>
      </c>
      <c r="Z31" s="11">
        <v>4760.2</v>
      </c>
      <c r="AA31" s="11">
        <v>445.2</v>
      </c>
      <c r="AB31" s="11">
        <v>1711.3</v>
      </c>
      <c r="AC31" s="11">
        <v>449.8</v>
      </c>
      <c r="AD31" s="11">
        <v>2838.7</v>
      </c>
      <c r="AE31" s="11">
        <v>3359.1</v>
      </c>
      <c r="AF31" s="11">
        <v>2014.2</v>
      </c>
      <c r="AG31" s="11">
        <v>885.2</v>
      </c>
      <c r="AH31" s="11">
        <v>1047.5999999999999</v>
      </c>
      <c r="AI31" s="11">
        <v>90.1</v>
      </c>
      <c r="AJ31" s="11">
        <v>271.5</v>
      </c>
      <c r="AK31" s="11">
        <v>451.6</v>
      </c>
      <c r="AL31" s="11">
        <v>72.900000000000006</v>
      </c>
      <c r="AM31" s="11">
        <v>568.6</v>
      </c>
      <c r="AN31" s="11">
        <v>47.3</v>
      </c>
      <c r="AO31" s="11">
        <v>175.4</v>
      </c>
    </row>
    <row r="32" spans="1:41" x14ac:dyDescent="0.25">
      <c r="A32" t="s">
        <v>55</v>
      </c>
      <c r="B32" t="s">
        <v>44</v>
      </c>
      <c r="C32" s="25" t="s">
        <v>59</v>
      </c>
      <c r="D32" s="34" t="s">
        <v>35</v>
      </c>
      <c r="E32" s="33">
        <v>10</v>
      </c>
      <c r="F32" s="28">
        <f t="shared" si="65"/>
        <v>0.36091987695913286</v>
      </c>
      <c r="G32" s="29">
        <f t="shared" si="66"/>
        <v>8.78186186517909E-2</v>
      </c>
      <c r="H32" s="29">
        <f t="shared" si="67"/>
        <v>0.25082508250825081</v>
      </c>
      <c r="I32" s="29">
        <f t="shared" si="68"/>
        <v>0.23515790314209289</v>
      </c>
      <c r="J32" s="29">
        <f t="shared" si="69"/>
        <v>8.7441977167231219E-2</v>
      </c>
      <c r="K32" s="29">
        <f t="shared" si="70"/>
        <v>0.31441291040623265</v>
      </c>
      <c r="L32" s="30">
        <f t="shared" si="71"/>
        <v>0.1041147132169576</v>
      </c>
      <c r="M32" s="31">
        <f t="shared" si="72"/>
        <v>0.27362153766502717</v>
      </c>
      <c r="N32" s="32">
        <f t="shared" si="73"/>
        <v>0.27897633346586037</v>
      </c>
      <c r="O32" s="11">
        <f t="shared" si="74"/>
        <v>157.6941262047645</v>
      </c>
      <c r="P32" s="11">
        <f t="shared" si="75"/>
        <v>95.510698914954233</v>
      </c>
      <c r="Q32" s="11">
        <f t="shared" si="76"/>
        <v>40.43401830635873</v>
      </c>
      <c r="R32" s="11">
        <f t="shared" si="77"/>
        <v>75.012426501788198</v>
      </c>
      <c r="S32" s="11">
        <f t="shared" si="78"/>
        <v>21.01715463417591</v>
      </c>
      <c r="T32" s="11">
        <f t="shared" si="79"/>
        <v>5.7271018973146628</v>
      </c>
      <c r="U32" s="11">
        <f t="shared" si="80"/>
        <v>8.5882281626962467</v>
      </c>
      <c r="V32" s="26">
        <f t="shared" si="81"/>
        <v>11.929441716675759</v>
      </c>
      <c r="W32" s="27">
        <f t="shared" si="82"/>
        <v>415.91319633872814</v>
      </c>
      <c r="X32" s="11">
        <v>4778.8999999999996</v>
      </c>
      <c r="Y32" s="11">
        <v>1724.8</v>
      </c>
      <c r="Z32" s="11">
        <v>3621.1</v>
      </c>
      <c r="AA32" s="11">
        <v>318</v>
      </c>
      <c r="AB32" s="11">
        <v>1333.2</v>
      </c>
      <c r="AC32" s="11">
        <v>334.4</v>
      </c>
      <c r="AD32" s="11">
        <v>2120.5</v>
      </c>
      <c r="AE32" s="11">
        <v>2504.6999999999998</v>
      </c>
      <c r="AF32" s="11">
        <v>1649.7</v>
      </c>
      <c r="AG32" s="11">
        <v>589</v>
      </c>
      <c r="AH32" s="11">
        <v>797.1</v>
      </c>
      <c r="AI32" s="11">
        <v>69.7</v>
      </c>
      <c r="AJ32" s="11">
        <v>179.7</v>
      </c>
      <c r="AK32" s="11">
        <v>320.8</v>
      </c>
      <c r="AL32" s="11">
        <v>56.5</v>
      </c>
      <c r="AM32" s="11">
        <v>386.3</v>
      </c>
      <c r="AN32" s="11">
        <v>33.4</v>
      </c>
      <c r="AO32" s="11">
        <v>105.7</v>
      </c>
    </row>
    <row r="33" spans="1:41" x14ac:dyDescent="0.25">
      <c r="A33" s="55" t="s">
        <v>56</v>
      </c>
      <c r="B33" s="55" t="s">
        <v>44</v>
      </c>
      <c r="C33" s="56" t="s">
        <v>59</v>
      </c>
      <c r="D33" s="57" t="s">
        <v>35</v>
      </c>
      <c r="E33" s="56">
        <v>10</v>
      </c>
      <c r="F33" s="58">
        <f t="shared" si="65"/>
        <v>0.33926519280439649</v>
      </c>
      <c r="G33" s="59">
        <f t="shared" si="66"/>
        <v>7.798057393923484E-2</v>
      </c>
      <c r="H33" s="59">
        <f t="shared" si="67"/>
        <v>0.17290038456767151</v>
      </c>
      <c r="I33" s="59">
        <f t="shared" si="68"/>
        <v>0.22486761368412203</v>
      </c>
      <c r="J33" s="59">
        <f t="shared" si="69"/>
        <v>6.3541548577258813E-2</v>
      </c>
      <c r="K33" s="59">
        <f t="shared" si="70"/>
        <v>0.1938610662358643</v>
      </c>
      <c r="L33" s="60">
        <f t="shared" si="71"/>
        <v>6.5153010858835139E-2</v>
      </c>
      <c r="M33" s="61">
        <f t="shared" si="72"/>
        <v>0.19121287128712872</v>
      </c>
      <c r="N33" s="62">
        <f t="shared" si="73"/>
        <v>0.36688019843662883</v>
      </c>
      <c r="O33" s="11">
        <f t="shared" si="74"/>
        <v>230.93932407907002</v>
      </c>
      <c r="P33" s="11">
        <f t="shared" si="75"/>
        <v>153.07990386030312</v>
      </c>
      <c r="Q33" s="11">
        <f t="shared" si="76"/>
        <v>74.202187668612353</v>
      </c>
      <c r="R33" s="11">
        <f t="shared" si="77"/>
        <v>114.36503654289497</v>
      </c>
      <c r="S33" s="11">
        <f t="shared" si="78"/>
        <v>36.813655761024179</v>
      </c>
      <c r="T33" s="11">
        <f t="shared" si="79"/>
        <v>13.049492323539511</v>
      </c>
      <c r="U33" s="11">
        <f t="shared" si="80"/>
        <v>16.93628292539363</v>
      </c>
      <c r="V33" s="26">
        <f t="shared" si="81"/>
        <v>26.43841663805366</v>
      </c>
      <c r="W33" s="27">
        <f t="shared" si="82"/>
        <v>665.82429979889139</v>
      </c>
      <c r="X33" s="11">
        <v>8788.7000000000007</v>
      </c>
      <c r="Y33" s="11">
        <v>2981.7</v>
      </c>
      <c r="Z33" s="11">
        <v>7237.7</v>
      </c>
      <c r="AA33" s="11">
        <v>564.4</v>
      </c>
      <c r="AB33" s="11">
        <v>3224.4</v>
      </c>
      <c r="AC33" s="11">
        <v>557.5</v>
      </c>
      <c r="AD33" s="11">
        <v>3926</v>
      </c>
      <c r="AE33" s="11">
        <v>4758.8</v>
      </c>
      <c r="AF33" s="11">
        <v>2038.7</v>
      </c>
      <c r="AG33" s="11">
        <v>1070.0999999999999</v>
      </c>
      <c r="AH33" s="11">
        <v>1764.2</v>
      </c>
      <c r="AI33" s="11">
        <v>112.1</v>
      </c>
      <c r="AJ33" s="11">
        <v>557.1</v>
      </c>
      <c r="AK33" s="11">
        <v>810.4</v>
      </c>
      <c r="AL33" s="11">
        <v>108</v>
      </c>
      <c r="AM33" s="11">
        <v>1131.2</v>
      </c>
      <c r="AN33" s="11">
        <v>52.8</v>
      </c>
      <c r="AO33" s="11">
        <v>216.3</v>
      </c>
    </row>
    <row r="34" spans="1:41" x14ac:dyDescent="0.25">
      <c r="A34" t="s">
        <v>57</v>
      </c>
      <c r="B34" t="s">
        <v>44</v>
      </c>
      <c r="C34" s="25" t="s">
        <v>59</v>
      </c>
      <c r="D34" s="34" t="s">
        <v>35</v>
      </c>
      <c r="E34" s="33">
        <v>10</v>
      </c>
      <c r="F34" s="28">
        <f t="shared" si="65"/>
        <v>0.35727109515260325</v>
      </c>
      <c r="G34" s="29">
        <f t="shared" si="66"/>
        <v>8.690184112322949E-2</v>
      </c>
      <c r="H34" s="29">
        <f t="shared" si="67"/>
        <v>0.22149987202457128</v>
      </c>
      <c r="I34" s="29">
        <f t="shared" si="68"/>
        <v>0.25247327636374772</v>
      </c>
      <c r="J34" s="29">
        <f t="shared" si="69"/>
        <v>8.7791633145615444E-2</v>
      </c>
      <c r="K34" s="29">
        <f t="shared" si="70"/>
        <v>0.28705594120048999</v>
      </c>
      <c r="L34" s="30">
        <f t="shared" si="71"/>
        <v>9.7201767304860104E-2</v>
      </c>
      <c r="M34" s="31">
        <f t="shared" si="72"/>
        <v>0.18185475759404546</v>
      </c>
      <c r="N34" s="32">
        <f t="shared" si="73"/>
        <v>0.31883466623143464</v>
      </c>
      <c r="O34" s="11">
        <f t="shared" si="74"/>
        <v>207.09749719835634</v>
      </c>
      <c r="P34" s="11">
        <f t="shared" si="75"/>
        <v>131.28626572033372</v>
      </c>
      <c r="Q34" s="11">
        <f t="shared" si="76"/>
        <v>59.424729174448998</v>
      </c>
      <c r="R34" s="11">
        <f t="shared" si="77"/>
        <v>101.83538787199601</v>
      </c>
      <c r="S34" s="11">
        <f t="shared" si="78"/>
        <v>26.938114805130123</v>
      </c>
      <c r="T34" s="11">
        <f t="shared" si="79"/>
        <v>7.8495828663927281</v>
      </c>
      <c r="U34" s="11">
        <f t="shared" si="80"/>
        <v>11.13186402689578</v>
      </c>
      <c r="V34" s="26">
        <f t="shared" si="81"/>
        <v>14.63080562819076</v>
      </c>
      <c r="W34" s="27">
        <f t="shared" si="82"/>
        <v>560.19424729174443</v>
      </c>
      <c r="X34" s="11">
        <v>6127</v>
      </c>
      <c r="Y34" s="11">
        <v>2189</v>
      </c>
      <c r="Z34" s="11">
        <v>4850.3</v>
      </c>
      <c r="AA34" s="11">
        <v>421.5</v>
      </c>
      <c r="AB34" s="11">
        <v>1953.5</v>
      </c>
      <c r="AC34" s="11">
        <v>432.7</v>
      </c>
      <c r="AD34" s="11">
        <v>2538.8000000000002</v>
      </c>
      <c r="AE34" s="11">
        <v>3264.9</v>
      </c>
      <c r="AF34" s="11">
        <v>1606.2</v>
      </c>
      <c r="AG34" s="11">
        <v>824.3</v>
      </c>
      <c r="AH34" s="11">
        <v>994.4</v>
      </c>
      <c r="AI34" s="11">
        <v>87.3</v>
      </c>
      <c r="AJ34" s="11">
        <v>244.9</v>
      </c>
      <c r="AK34" s="11">
        <v>407.4</v>
      </c>
      <c r="AL34" s="11">
        <v>70.3</v>
      </c>
      <c r="AM34" s="11">
        <v>497.1</v>
      </c>
      <c r="AN34" s="11">
        <v>39.6</v>
      </c>
      <c r="AO34" s="11">
        <v>90.4</v>
      </c>
    </row>
    <row r="35" spans="1:41" x14ac:dyDescent="0.25">
      <c r="A35" t="s">
        <v>58</v>
      </c>
      <c r="B35" t="s">
        <v>44</v>
      </c>
      <c r="C35" s="25" t="s">
        <v>59</v>
      </c>
      <c r="D35" s="34" t="s">
        <v>35</v>
      </c>
      <c r="E35" s="33">
        <v>10</v>
      </c>
      <c r="F35" s="38">
        <f t="shared" si="65"/>
        <v>0.36704684025536188</v>
      </c>
      <c r="G35" s="39">
        <f t="shared" si="66"/>
        <v>9.4317964415534708E-2</v>
      </c>
      <c r="H35" s="39">
        <f t="shared" si="67"/>
        <v>0.28628302569670649</v>
      </c>
      <c r="I35" s="39">
        <f t="shared" si="68"/>
        <v>0.26040327491711213</v>
      </c>
      <c r="J35" s="39">
        <f t="shared" si="69"/>
        <v>8.8881775501493801E-2</v>
      </c>
      <c r="K35" s="39">
        <f t="shared" si="70"/>
        <v>0.23745353159851304</v>
      </c>
      <c r="L35" s="39">
        <f t="shared" si="71"/>
        <v>0.10274886575927408</v>
      </c>
      <c r="M35" s="40">
        <f t="shared" si="72"/>
        <v>0.15937356057116536</v>
      </c>
      <c r="N35" s="32">
        <f t="shared" si="73"/>
        <v>0.24774047772756619</v>
      </c>
      <c r="O35" s="65">
        <f t="shared" si="74"/>
        <v>165.94721088435375</v>
      </c>
      <c r="P35" s="66">
        <f t="shared" si="75"/>
        <v>99.613605442176862</v>
      </c>
      <c r="Q35" s="66">
        <f t="shared" si="76"/>
        <v>38.682993197278911</v>
      </c>
      <c r="R35" s="66">
        <f t="shared" si="77"/>
        <v>81.099319727891157</v>
      </c>
      <c r="S35" s="66">
        <f t="shared" si="78"/>
        <v>22.21496598639456</v>
      </c>
      <c r="T35" s="66">
        <f t="shared" si="79"/>
        <v>5.7970068027210884</v>
      </c>
      <c r="U35" s="66">
        <f t="shared" si="80"/>
        <v>8.994829931972788</v>
      </c>
      <c r="V35" s="67">
        <f t="shared" si="81"/>
        <v>10.958367346938775</v>
      </c>
      <c r="W35" s="68">
        <f t="shared" si="82"/>
        <v>433.30829931972789</v>
      </c>
      <c r="X35" s="11">
        <v>5576.4</v>
      </c>
      <c r="Y35" s="11">
        <v>2046.8</v>
      </c>
      <c r="Z35" s="11">
        <v>4181.6000000000004</v>
      </c>
      <c r="AA35" s="11">
        <v>394.4</v>
      </c>
      <c r="AB35" s="11">
        <v>1381.5</v>
      </c>
      <c r="AC35" s="11">
        <v>395.5</v>
      </c>
      <c r="AD35" s="11">
        <v>2475.6999999999998</v>
      </c>
      <c r="AE35" s="11">
        <v>2955.8</v>
      </c>
      <c r="AF35" s="11">
        <v>1837.5</v>
      </c>
      <c r="AG35" s="11">
        <v>769.7</v>
      </c>
      <c r="AH35" s="11">
        <v>937.2</v>
      </c>
      <c r="AI35" s="11">
        <v>83.3</v>
      </c>
      <c r="AJ35" s="11">
        <v>215.2</v>
      </c>
      <c r="AK35" s="11">
        <v>374.7</v>
      </c>
      <c r="AL35" s="11">
        <v>51.1</v>
      </c>
      <c r="AM35" s="11">
        <v>434.2</v>
      </c>
      <c r="AN35" s="11">
        <v>38.5</v>
      </c>
      <c r="AO35" s="11">
        <v>69.2</v>
      </c>
    </row>
    <row r="36" spans="1:41" x14ac:dyDescent="0.25">
      <c r="B36" s="41"/>
      <c r="C36" s="54"/>
      <c r="D36" s="37" t="s">
        <v>86</v>
      </c>
      <c r="F36" s="72">
        <f>AVERAGE(F29:F32,F34:F35)</f>
        <v>0.36378574715008211</v>
      </c>
      <c r="G36" s="72">
        <f t="shared" ref="G36:M36" si="83">AVERAGE(G29:G32,G34:G35)</f>
        <v>9.1034238865032202E-2</v>
      </c>
      <c r="H36" s="72">
        <f t="shared" si="83"/>
        <v>0.24564213623472644</v>
      </c>
      <c r="I36" s="72">
        <f t="shared" si="83"/>
        <v>0.25466686257122045</v>
      </c>
      <c r="J36" s="72">
        <f t="shared" si="83"/>
        <v>8.5248397451746005E-2</v>
      </c>
      <c r="K36" s="72">
        <f t="shared" si="83"/>
        <v>0.2586053865569426</v>
      </c>
      <c r="L36" s="72">
        <f t="shared" si="83"/>
        <v>9.9767664823569732E-2</v>
      </c>
      <c r="M36" s="72">
        <f t="shared" si="83"/>
        <v>0.19361247188219374</v>
      </c>
      <c r="N36" s="14"/>
      <c r="O36" s="10">
        <f>AVERAGE(O29:O32,O34:O35)</f>
        <v>180.8646689824154</v>
      </c>
      <c r="P36" s="10">
        <f t="shared" ref="P36:W36" si="84">AVERAGE(P29:P32,P34:P35)</f>
        <v>110.6213290282189</v>
      </c>
      <c r="Q36" s="10">
        <f t="shared" si="84"/>
        <v>48.638484524874791</v>
      </c>
      <c r="R36" s="10">
        <f t="shared" si="84"/>
        <v>88.554067705480364</v>
      </c>
      <c r="S36" s="10">
        <f t="shared" si="84"/>
        <v>24.386008634627558</v>
      </c>
      <c r="T36" s="10">
        <f t="shared" si="84"/>
        <v>7.0739014831209319</v>
      </c>
      <c r="U36" s="10">
        <f t="shared" si="84"/>
        <v>10.35908300144609</v>
      </c>
      <c r="V36" s="10">
        <f t="shared" si="84"/>
        <v>13.694911346554512</v>
      </c>
      <c r="W36" s="10">
        <f t="shared" si="84"/>
        <v>484.19245470673849</v>
      </c>
    </row>
    <row r="37" spans="1:41" x14ac:dyDescent="0.25">
      <c r="B37" s="41"/>
      <c r="C37" s="54"/>
      <c r="D37" s="37" t="s">
        <v>33</v>
      </c>
      <c r="F37" s="52">
        <f>STDEV(F29:F32,F34:F35)</f>
        <v>5.4089978046307011E-3</v>
      </c>
      <c r="G37" s="52">
        <f t="shared" ref="G37:M37" si="85">STDEV(G29:G32,G34:G35)</f>
        <v>3.2775900368198036E-3</v>
      </c>
      <c r="H37" s="52">
        <f t="shared" si="85"/>
        <v>3.0412125890963156E-2</v>
      </c>
      <c r="I37" s="52">
        <f t="shared" si="85"/>
        <v>1.056576388049465E-2</v>
      </c>
      <c r="J37" s="52">
        <f t="shared" si="85"/>
        <v>4.2161117202741578E-3</v>
      </c>
      <c r="K37" s="52">
        <f t="shared" si="85"/>
        <v>3.7781347237556412E-2</v>
      </c>
      <c r="L37" s="52">
        <f t="shared" si="85"/>
        <v>4.9907377106460987E-3</v>
      </c>
      <c r="M37" s="52">
        <f t="shared" si="85"/>
        <v>7.9989907339929528E-2</v>
      </c>
      <c r="N37" s="14"/>
      <c r="O37" s="64">
        <f>STDEV(O29:O32,O34:O35)</f>
        <v>24.935198083359303</v>
      </c>
      <c r="P37" s="64">
        <f t="shared" ref="P37:W37" si="86">STDEV(P29:P32,P34:P35)</f>
        <v>17.649346755497888</v>
      </c>
      <c r="Q37" s="64">
        <f t="shared" si="86"/>
        <v>11.5697378564244</v>
      </c>
      <c r="R37" s="64">
        <f t="shared" si="86"/>
        <v>14.140438296872523</v>
      </c>
      <c r="S37" s="64">
        <f t="shared" si="86"/>
        <v>3.4699192499996845</v>
      </c>
      <c r="T37" s="64">
        <f t="shared" si="86"/>
        <v>1.44715392557297</v>
      </c>
      <c r="U37" s="64">
        <f t="shared" si="86"/>
        <v>1.8407868206546767</v>
      </c>
      <c r="V37" s="64">
        <f t="shared" si="86"/>
        <v>2.4671965919868044</v>
      </c>
      <c r="W37" s="64">
        <f t="shared" si="86"/>
        <v>76.621298449082047</v>
      </c>
    </row>
    <row r="38" spans="1:41" x14ac:dyDescent="0.25">
      <c r="D38" s="37" t="s">
        <v>34</v>
      </c>
      <c r="F38" s="74">
        <f>(F37/F36)*100</f>
        <v>1.4868635857795673</v>
      </c>
      <c r="G38" s="74">
        <f t="shared" ref="G38:M38" si="87">(G37/G36)*100</f>
        <v>3.6003926409262061</v>
      </c>
      <c r="H38" s="74">
        <f t="shared" si="87"/>
        <v>12.380663332899232</v>
      </c>
      <c r="I38" s="74">
        <f t="shared" si="87"/>
        <v>4.1488569709535001</v>
      </c>
      <c r="J38" s="74">
        <f t="shared" si="87"/>
        <v>4.9456785655831776</v>
      </c>
      <c r="K38" s="74">
        <f t="shared" si="87"/>
        <v>14.609652080559929</v>
      </c>
      <c r="L38" s="74">
        <f t="shared" si="87"/>
        <v>5.0023599524673408</v>
      </c>
      <c r="M38" s="74">
        <f t="shared" si="87"/>
        <v>41.314439386219149</v>
      </c>
      <c r="N38" s="14"/>
      <c r="O38" s="10">
        <f>(O37/O36)*100</f>
        <v>13.786660614065887</v>
      </c>
      <c r="P38" s="10">
        <f t="shared" ref="P38:W38" si="88">(P37/P36)*100</f>
        <v>15.954741197328804</v>
      </c>
      <c r="Q38" s="10">
        <f t="shared" si="88"/>
        <v>23.787208769852565</v>
      </c>
      <c r="R38" s="10">
        <f t="shared" si="88"/>
        <v>15.968140892072663</v>
      </c>
      <c r="S38" s="10">
        <f t="shared" si="88"/>
        <v>14.22913975792037</v>
      </c>
      <c r="T38" s="10">
        <f t="shared" si="88"/>
        <v>20.457648852278059</v>
      </c>
      <c r="U38" s="10">
        <f t="shared" si="88"/>
        <v>17.769785418243195</v>
      </c>
      <c r="V38" s="10">
        <f t="shared" si="88"/>
        <v>18.015425799799161</v>
      </c>
      <c r="W38" s="10">
        <f t="shared" si="88"/>
        <v>15.824554411011912</v>
      </c>
    </row>
    <row r="40" spans="1:41" x14ac:dyDescent="0.25">
      <c r="A40" t="s">
        <v>60</v>
      </c>
      <c r="B40" t="s">
        <v>44</v>
      </c>
      <c r="C40" s="25" t="s">
        <v>67</v>
      </c>
      <c r="D40" s="34" t="s">
        <v>35</v>
      </c>
      <c r="E40" s="33">
        <v>12</v>
      </c>
      <c r="F40" s="28">
        <f t="shared" ref="F40:F43" si="89">(Y40/X40)</f>
        <v>0.41323054638302054</v>
      </c>
      <c r="G40" s="29">
        <f t="shared" ref="G40:G43" si="90">(AA40/Z40)</f>
        <v>0.12712141688598053</v>
      </c>
      <c r="H40" s="29">
        <f t="shared" ref="H40:H43" si="91">(AC40/AB40)</f>
        <v>0.24055819236542128</v>
      </c>
      <c r="I40" s="29">
        <f t="shared" ref="I40:I43" si="92">(AG40/AE40)</f>
        <v>0.30204531219628084</v>
      </c>
      <c r="J40" s="29">
        <f t="shared" ref="J40:J43" si="93">(AI40/AH40)</f>
        <v>0.11660632556868637</v>
      </c>
      <c r="K40" s="29">
        <f t="shared" ref="K40:K43" si="94">(AL40/AJ40)</f>
        <v>0.27906378600823045</v>
      </c>
      <c r="L40" s="30">
        <f t="shared" ref="L40:L43" si="95">(AN40/AK40)</f>
        <v>0.1299902629016553</v>
      </c>
      <c r="M40" s="31">
        <f t="shared" ref="M40:M43" si="96">(AO40/AM40)</f>
        <v>0.17777237354085601</v>
      </c>
      <c r="N40" s="32">
        <f t="shared" ref="N40:N43" si="97">(AB40/X40)</f>
        <v>0.30260363600653056</v>
      </c>
      <c r="O40" s="11">
        <f t="shared" ref="O40:O43" si="98">((Y40+X40)/AF40)*40</f>
        <v>225.10827589578139</v>
      </c>
      <c r="P40" s="11">
        <f t="shared" ref="P40:P43" si="99">((AA40+Z40)/AF40)*40</f>
        <v>154.92203157843281</v>
      </c>
      <c r="Q40" s="11">
        <f t="shared" ref="Q40:Q43" si="100">((AC40+AB40)/AF40)*40</f>
        <v>59.79566896416874</v>
      </c>
      <c r="R40" s="11">
        <f t="shared" ref="R40:R43" si="101">((AE40+AG40)/AF40)*40</f>
        <v>117.87847680500562</v>
      </c>
      <c r="S40" s="11">
        <f t="shared" ref="S40:S43" si="102">((AH40+AI40)/AF40)*40</f>
        <v>31.961675710025908</v>
      </c>
      <c r="T40" s="11">
        <f t="shared" ref="T40:T43" si="103">((AJ40+AL40)/AF40)*40</f>
        <v>9.7238109204673222</v>
      </c>
      <c r="U40" s="11">
        <f t="shared" ref="U40:U43" si="104">((AK40+AN40)/AF40)*40</f>
        <v>13.614899545387889</v>
      </c>
      <c r="V40" s="26">
        <f t="shared" ref="V40:V43" si="105">((AM40+AO40)/AF40)*40</f>
        <v>18.939238402502809</v>
      </c>
      <c r="W40" s="27">
        <f t="shared" ref="W40:W43" si="106">SUM(O40:V40)</f>
        <v>631.94407782177257</v>
      </c>
      <c r="X40" s="11">
        <v>8146.3</v>
      </c>
      <c r="Y40" s="11">
        <v>3366.3</v>
      </c>
      <c r="Z40" s="11">
        <v>7029.5</v>
      </c>
      <c r="AA40" s="11">
        <v>893.6</v>
      </c>
      <c r="AB40" s="11">
        <v>2465.1</v>
      </c>
      <c r="AC40" s="11">
        <v>593</v>
      </c>
      <c r="AD40" s="11">
        <v>4440.5</v>
      </c>
      <c r="AE40" s="11">
        <v>4630.1000000000004</v>
      </c>
      <c r="AF40" s="11">
        <v>2045.7</v>
      </c>
      <c r="AG40" s="11">
        <v>1398.5</v>
      </c>
      <c r="AH40" s="11">
        <v>1463.9</v>
      </c>
      <c r="AI40" s="11">
        <v>170.7</v>
      </c>
      <c r="AJ40" s="11">
        <v>388.8</v>
      </c>
      <c r="AK40" s="11">
        <v>616.20000000000005</v>
      </c>
      <c r="AL40" s="11">
        <v>108.5</v>
      </c>
      <c r="AM40" s="11">
        <v>822.4</v>
      </c>
      <c r="AN40" s="11">
        <v>80.099999999999994</v>
      </c>
      <c r="AO40" s="11">
        <v>146.19999999999999</v>
      </c>
    </row>
    <row r="41" spans="1:41" x14ac:dyDescent="0.25">
      <c r="A41" s="35" t="s">
        <v>61</v>
      </c>
      <c r="B41" t="s">
        <v>44</v>
      </c>
      <c r="C41" s="25" t="s">
        <v>67</v>
      </c>
      <c r="D41" s="34" t="s">
        <v>35</v>
      </c>
      <c r="E41" s="33">
        <v>12</v>
      </c>
      <c r="F41" s="28">
        <f t="shared" si="89"/>
        <v>0.40982107669267753</v>
      </c>
      <c r="G41" s="29">
        <f t="shared" si="90"/>
        <v>0.12557845633467765</v>
      </c>
      <c r="H41" s="29">
        <f t="shared" si="91"/>
        <v>0.26742932438907524</v>
      </c>
      <c r="I41" s="29">
        <f t="shared" si="92"/>
        <v>0.2990434590290833</v>
      </c>
      <c r="J41" s="29">
        <f t="shared" si="93"/>
        <v>0.11602678193067209</v>
      </c>
      <c r="K41" s="29">
        <f t="shared" si="94"/>
        <v>0.31082529474812437</v>
      </c>
      <c r="L41" s="30">
        <f t="shared" si="95"/>
        <v>0.13589335455630719</v>
      </c>
      <c r="M41" s="31">
        <f t="shared" si="96"/>
        <v>0.14581402533209764</v>
      </c>
      <c r="N41" s="32">
        <f t="shared" si="97"/>
        <v>0.26319854969653977</v>
      </c>
      <c r="O41" s="11">
        <f t="shared" si="98"/>
        <v>203.02383654937572</v>
      </c>
      <c r="P41" s="11">
        <f t="shared" si="99"/>
        <v>137.48921679909193</v>
      </c>
      <c r="Q41" s="11">
        <f t="shared" si="100"/>
        <v>48.038592508513048</v>
      </c>
      <c r="R41" s="11">
        <f t="shared" si="101"/>
        <v>106.67196367763904</v>
      </c>
      <c r="S41" s="11">
        <f t="shared" si="102"/>
        <v>29.893303064699207</v>
      </c>
      <c r="T41" s="11">
        <f t="shared" si="103"/>
        <v>8.3291713961407492</v>
      </c>
      <c r="U41" s="11">
        <f t="shared" si="104"/>
        <v>12.96027241770715</v>
      </c>
      <c r="V41" s="26">
        <f t="shared" si="105"/>
        <v>16.839954597048809</v>
      </c>
      <c r="W41" s="27">
        <f t="shared" si="106"/>
        <v>563.24631101021578</v>
      </c>
      <c r="X41" s="11">
        <v>6343.5</v>
      </c>
      <c r="Y41" s="11">
        <v>2599.6999999999998</v>
      </c>
      <c r="Z41" s="11">
        <v>5380.7</v>
      </c>
      <c r="AA41" s="11">
        <v>675.7</v>
      </c>
      <c r="AB41" s="11">
        <v>1669.6</v>
      </c>
      <c r="AC41" s="11">
        <v>446.5</v>
      </c>
      <c r="AD41" s="11">
        <v>3745</v>
      </c>
      <c r="AE41" s="11">
        <v>3617.2</v>
      </c>
      <c r="AF41" s="11">
        <v>1762</v>
      </c>
      <c r="AG41" s="11">
        <v>1081.7</v>
      </c>
      <c r="AH41" s="11">
        <v>1179.9000000000001</v>
      </c>
      <c r="AI41" s="11">
        <v>136.9</v>
      </c>
      <c r="AJ41" s="11">
        <v>279.89999999999998</v>
      </c>
      <c r="AK41" s="11">
        <v>502.6</v>
      </c>
      <c r="AL41" s="11">
        <v>87</v>
      </c>
      <c r="AM41" s="11">
        <v>647.4</v>
      </c>
      <c r="AN41" s="11">
        <v>68.3</v>
      </c>
      <c r="AO41" s="11">
        <v>94.4</v>
      </c>
    </row>
    <row r="42" spans="1:41" x14ac:dyDescent="0.25">
      <c r="A42" t="s">
        <v>62</v>
      </c>
      <c r="B42" t="s">
        <v>44</v>
      </c>
      <c r="C42" s="25" t="s">
        <v>67</v>
      </c>
      <c r="D42" s="34" t="s">
        <v>35</v>
      </c>
      <c r="E42" s="33">
        <v>12</v>
      </c>
      <c r="F42" s="28">
        <f t="shared" si="89"/>
        <v>0.40752521334367731</v>
      </c>
      <c r="G42" s="29">
        <f t="shared" si="90"/>
        <v>0.12323694549395632</v>
      </c>
      <c r="H42" s="29">
        <f t="shared" si="91"/>
        <v>0.24778679877069862</v>
      </c>
      <c r="I42" s="29">
        <f t="shared" si="92"/>
        <v>0.29770488712945947</v>
      </c>
      <c r="J42" s="29">
        <f t="shared" si="93"/>
        <v>0.11603100299286317</v>
      </c>
      <c r="K42" s="29">
        <f t="shared" si="94"/>
        <v>0.26864430274466317</v>
      </c>
      <c r="L42" s="30">
        <f t="shared" si="95"/>
        <v>0.12528473804100226</v>
      </c>
      <c r="M42" s="31">
        <f t="shared" si="96"/>
        <v>0.13760517799352751</v>
      </c>
      <c r="N42" s="32">
        <f t="shared" si="97"/>
        <v>0.28188518231186965</v>
      </c>
      <c r="O42" s="11">
        <f t="shared" si="98"/>
        <v>233.914585012087</v>
      </c>
      <c r="P42" s="11">
        <f t="shared" si="99"/>
        <v>160.34380875637925</v>
      </c>
      <c r="Q42" s="11">
        <f t="shared" si="100"/>
        <v>58.453934998657004</v>
      </c>
      <c r="R42" s="11">
        <f t="shared" si="101"/>
        <v>118.33897394574271</v>
      </c>
      <c r="S42" s="11">
        <f t="shared" si="102"/>
        <v>31.250067150147732</v>
      </c>
      <c r="T42" s="11">
        <f t="shared" si="103"/>
        <v>9.8329304324469522</v>
      </c>
      <c r="U42" s="11">
        <f t="shared" si="104"/>
        <v>13.799623959172711</v>
      </c>
      <c r="V42" s="26">
        <f t="shared" si="105"/>
        <v>18.883695944131077</v>
      </c>
      <c r="W42" s="27">
        <f t="shared" si="106"/>
        <v>644.81762019876442</v>
      </c>
      <c r="X42" s="11">
        <v>7734</v>
      </c>
      <c r="Y42" s="11">
        <v>3151.8</v>
      </c>
      <c r="Z42" s="11">
        <v>6643.3</v>
      </c>
      <c r="AA42" s="11">
        <v>818.7</v>
      </c>
      <c r="AB42" s="11">
        <v>2180.1</v>
      </c>
      <c r="AC42" s="11">
        <v>540.20000000000005</v>
      </c>
      <c r="AD42" s="11">
        <v>4037.1</v>
      </c>
      <c r="AE42" s="11">
        <v>4243.8</v>
      </c>
      <c r="AF42" s="11">
        <v>1861.5</v>
      </c>
      <c r="AG42" s="11">
        <v>1263.4000000000001</v>
      </c>
      <c r="AH42" s="11">
        <v>1303.0999999999999</v>
      </c>
      <c r="AI42" s="11">
        <v>151.19999999999999</v>
      </c>
      <c r="AJ42" s="11">
        <v>360.7</v>
      </c>
      <c r="AK42" s="11">
        <v>570.70000000000005</v>
      </c>
      <c r="AL42" s="11">
        <v>96.9</v>
      </c>
      <c r="AM42" s="11">
        <v>772.5</v>
      </c>
      <c r="AN42" s="11">
        <v>71.5</v>
      </c>
      <c r="AO42" s="11">
        <v>106.3</v>
      </c>
    </row>
    <row r="43" spans="1:41" x14ac:dyDescent="0.25">
      <c r="A43" t="s">
        <v>63</v>
      </c>
      <c r="B43" t="s">
        <v>44</v>
      </c>
      <c r="C43" s="25" t="s">
        <v>67</v>
      </c>
      <c r="D43" s="34" t="s">
        <v>35</v>
      </c>
      <c r="E43" s="33">
        <v>12</v>
      </c>
      <c r="F43" s="28">
        <f t="shared" si="89"/>
        <v>0.41140875619966016</v>
      </c>
      <c r="G43" s="29">
        <f t="shared" si="90"/>
        <v>0.12783555411114722</v>
      </c>
      <c r="H43" s="29">
        <f t="shared" si="91"/>
        <v>0.25018839487565936</v>
      </c>
      <c r="I43" s="29">
        <f t="shared" si="92"/>
        <v>0.30686080947680161</v>
      </c>
      <c r="J43" s="29">
        <f t="shared" si="93"/>
        <v>0.11834750911300121</v>
      </c>
      <c r="K43" s="29">
        <f t="shared" si="94"/>
        <v>0.3071186440677966</v>
      </c>
      <c r="L43" s="30">
        <f t="shared" si="95"/>
        <v>0.133648393194707</v>
      </c>
      <c r="M43" s="31">
        <f t="shared" si="96"/>
        <v>0.20657541978270072</v>
      </c>
      <c r="N43" s="32">
        <f t="shared" si="97"/>
        <v>0.27499550999544092</v>
      </c>
      <c r="O43" s="11">
        <f t="shared" si="98"/>
        <v>208.36630634305527</v>
      </c>
      <c r="P43" s="11">
        <f t="shared" si="99"/>
        <v>141.56026922292475</v>
      </c>
      <c r="Q43" s="11">
        <f t="shared" si="100"/>
        <v>50.754640016316543</v>
      </c>
      <c r="R43" s="11">
        <f t="shared" si="101"/>
        <v>108.00326330817866</v>
      </c>
      <c r="S43" s="11">
        <f t="shared" si="102"/>
        <v>28.158270446665306</v>
      </c>
      <c r="T43" s="11">
        <f t="shared" si="103"/>
        <v>7.8645727105853558</v>
      </c>
      <c r="U43" s="11">
        <f t="shared" si="104"/>
        <v>12.231286967162962</v>
      </c>
      <c r="V43" s="26">
        <f t="shared" si="105"/>
        <v>17.440342647358761</v>
      </c>
      <c r="W43" s="27">
        <f t="shared" si="106"/>
        <v>574.37895166224757</v>
      </c>
      <c r="X43" s="11">
        <v>7238.3</v>
      </c>
      <c r="Y43" s="11">
        <v>2977.9</v>
      </c>
      <c r="Z43" s="11">
        <v>6154</v>
      </c>
      <c r="AA43" s="11">
        <v>786.7</v>
      </c>
      <c r="AB43" s="11">
        <v>1990.5</v>
      </c>
      <c r="AC43" s="11">
        <v>498</v>
      </c>
      <c r="AD43" s="11">
        <v>3843.6</v>
      </c>
      <c r="AE43" s="11">
        <v>4052</v>
      </c>
      <c r="AF43" s="11">
        <v>1961.2</v>
      </c>
      <c r="AG43" s="11">
        <v>1243.4000000000001</v>
      </c>
      <c r="AH43" s="11">
        <v>1234.5</v>
      </c>
      <c r="AI43" s="11">
        <v>146.1</v>
      </c>
      <c r="AJ43" s="11">
        <v>295</v>
      </c>
      <c r="AK43" s="11">
        <v>529</v>
      </c>
      <c r="AL43" s="11">
        <v>90.6</v>
      </c>
      <c r="AM43" s="11">
        <v>708.7</v>
      </c>
      <c r="AN43" s="11">
        <v>70.7</v>
      </c>
      <c r="AO43" s="11">
        <v>146.4</v>
      </c>
    </row>
    <row r="44" spans="1:41" x14ac:dyDescent="0.25">
      <c r="A44" t="s">
        <v>64</v>
      </c>
      <c r="B44" t="s">
        <v>44</v>
      </c>
      <c r="C44" s="25" t="s">
        <v>67</v>
      </c>
      <c r="D44" s="34" t="s">
        <v>35</v>
      </c>
      <c r="E44" s="33">
        <v>12</v>
      </c>
      <c r="F44" s="28">
        <f t="shared" ref="F44:F46" si="107">(Y44/X44)</f>
        <v>0.41261443090895983</v>
      </c>
      <c r="G44" s="29">
        <f t="shared" ref="G44:G46" si="108">(AA44/Z44)</f>
        <v>0.12896941695686653</v>
      </c>
      <c r="H44" s="29">
        <f t="shared" ref="H44:H46" si="109">(AC44/AB44)</f>
        <v>0.28626376828486505</v>
      </c>
      <c r="I44" s="29">
        <f t="shared" ref="I44:I46" si="110">(AG44/AE44)</f>
        <v>0.29851132016954413</v>
      </c>
      <c r="J44" s="29">
        <f t="shared" ref="J44:J46" si="111">(AI44/AH44)</f>
        <v>0.11661757061167907</v>
      </c>
      <c r="K44" s="29">
        <f t="shared" ref="K44:K46" si="112">(AL44/AJ44)</f>
        <v>0.33467006926722564</v>
      </c>
      <c r="L44" s="30">
        <f t="shared" ref="L44:L46" si="113">(AN44/AK44)</f>
        <v>0.13639207507820647</v>
      </c>
      <c r="M44" s="31">
        <f t="shared" ref="M44:M46" si="114">(AO44/AM44)</f>
        <v>0.18538798498122652</v>
      </c>
      <c r="N44" s="32">
        <f t="shared" ref="N44:N46" si="115">(AB44/X44)</f>
        <v>0.24737259424781952</v>
      </c>
      <c r="O44" s="11">
        <f t="shared" ref="O44:O46" si="116">((Y44+X44)/AF44)*40</f>
        <v>223.36809711061719</v>
      </c>
      <c r="P44" s="11">
        <f t="shared" ref="P44:P46" si="117">((AA44+Z44)/AF44)*40</f>
        <v>149.28363822875707</v>
      </c>
      <c r="Q44" s="11">
        <f t="shared" ref="Q44:Q46" si="118">((AC44+AB44)/AF44)*40</f>
        <v>50.312873995554796</v>
      </c>
      <c r="R44" s="11">
        <f t="shared" ref="R44:R46" si="119">((AE44+AG44)/AF44)*40</f>
        <v>114.53125890465606</v>
      </c>
      <c r="S44" s="11">
        <f t="shared" ref="S44:S46" si="120">((AH44+AI44)/AF44)*40</f>
        <v>29.379381090784747</v>
      </c>
      <c r="T44" s="11">
        <f t="shared" ref="T44:T46" si="121">((AJ44+AL44)/AF44)*40</f>
        <v>8.3455861400809255</v>
      </c>
      <c r="U44" s="11">
        <f t="shared" ref="U44:U46" si="122">((AK44+AN44)/AF44)*40</f>
        <v>12.421496552117171</v>
      </c>
      <c r="V44" s="26">
        <f t="shared" ref="V44:V46" si="123">((AM44+AO44)/AF44)*40</f>
        <v>17.272468228187154</v>
      </c>
      <c r="W44" s="27">
        <f t="shared" ref="W44:W46" si="124">SUM(O44:V44)</f>
        <v>604.91480025075509</v>
      </c>
      <c r="X44" s="11">
        <v>6936.5</v>
      </c>
      <c r="Y44" s="11">
        <v>2862.1</v>
      </c>
      <c r="Z44" s="11">
        <v>5800.6</v>
      </c>
      <c r="AA44" s="11">
        <v>748.1</v>
      </c>
      <c r="AB44" s="11">
        <v>1715.9</v>
      </c>
      <c r="AC44" s="11">
        <v>491.2</v>
      </c>
      <c r="AD44" s="11">
        <v>3856.5</v>
      </c>
      <c r="AE44" s="11">
        <v>3869.2</v>
      </c>
      <c r="AF44" s="11">
        <v>1754.7</v>
      </c>
      <c r="AG44" s="11">
        <v>1155</v>
      </c>
      <c r="AH44" s="11">
        <v>1154.2</v>
      </c>
      <c r="AI44" s="11">
        <v>134.6</v>
      </c>
      <c r="AJ44" s="11">
        <v>274.3</v>
      </c>
      <c r="AK44" s="11">
        <v>479.5</v>
      </c>
      <c r="AL44" s="11">
        <v>91.8</v>
      </c>
      <c r="AM44" s="11">
        <v>639.20000000000005</v>
      </c>
      <c r="AN44" s="11">
        <v>65.400000000000006</v>
      </c>
      <c r="AO44" s="11">
        <v>118.5</v>
      </c>
    </row>
    <row r="45" spans="1:41" x14ac:dyDescent="0.25">
      <c r="A45" t="s">
        <v>65</v>
      </c>
      <c r="B45" t="s">
        <v>44</v>
      </c>
      <c r="C45" s="25" t="s">
        <v>67</v>
      </c>
      <c r="D45" s="34" t="s">
        <v>35</v>
      </c>
      <c r="E45" s="33">
        <v>12</v>
      </c>
      <c r="F45" s="28">
        <f t="shared" si="107"/>
        <v>0.40746343223514386</v>
      </c>
      <c r="G45" s="29">
        <f t="shared" si="108"/>
        <v>0.12300954773060266</v>
      </c>
      <c r="H45" s="29">
        <f t="shared" si="109"/>
        <v>0.26124899112187244</v>
      </c>
      <c r="I45" s="29">
        <f t="shared" si="110"/>
        <v>0.29739345274861029</v>
      </c>
      <c r="J45" s="29">
        <f t="shared" si="111"/>
        <v>0.11845425867507886</v>
      </c>
      <c r="K45" s="29">
        <f t="shared" si="112"/>
        <v>0.27894736842105267</v>
      </c>
      <c r="L45" s="30">
        <f t="shared" si="113"/>
        <v>0.12686970625337901</v>
      </c>
      <c r="M45" s="31">
        <f t="shared" si="114"/>
        <v>0.13148049171566009</v>
      </c>
      <c r="N45" s="32">
        <f t="shared" si="115"/>
        <v>0.27511171556246355</v>
      </c>
      <c r="O45" s="11">
        <f t="shared" si="116"/>
        <v>204.08290572492203</v>
      </c>
      <c r="P45" s="11">
        <f t="shared" si="117"/>
        <v>140.35416037830768</v>
      </c>
      <c r="Q45" s="11">
        <f t="shared" si="118"/>
        <v>50.312908743334347</v>
      </c>
      <c r="R45" s="11">
        <f t="shared" si="119"/>
        <v>105.66857832779958</v>
      </c>
      <c r="S45" s="11">
        <f t="shared" si="120"/>
        <v>28.538082302042461</v>
      </c>
      <c r="T45" s="11">
        <f t="shared" si="121"/>
        <v>8.8016903108964684</v>
      </c>
      <c r="U45" s="11">
        <f t="shared" si="122"/>
        <v>12.582754804306269</v>
      </c>
      <c r="V45" s="26">
        <f t="shared" si="123"/>
        <v>17.03994365630345</v>
      </c>
      <c r="W45" s="27">
        <f t="shared" si="124"/>
        <v>567.38102424791225</v>
      </c>
      <c r="X45" s="11">
        <v>7205.8</v>
      </c>
      <c r="Y45" s="11">
        <v>2936.1</v>
      </c>
      <c r="Z45" s="11">
        <v>6210.9</v>
      </c>
      <c r="AA45" s="11">
        <v>764</v>
      </c>
      <c r="AB45" s="11">
        <v>1982.4</v>
      </c>
      <c r="AC45" s="11">
        <v>517.9</v>
      </c>
      <c r="AD45" s="11">
        <v>4135.1000000000004</v>
      </c>
      <c r="AE45" s="11">
        <v>4047.5</v>
      </c>
      <c r="AF45" s="11">
        <v>1987.8</v>
      </c>
      <c r="AG45" s="11">
        <v>1203.7</v>
      </c>
      <c r="AH45" s="11">
        <v>1268</v>
      </c>
      <c r="AI45" s="11">
        <v>150.19999999999999</v>
      </c>
      <c r="AJ45" s="11">
        <v>342</v>
      </c>
      <c r="AK45" s="11">
        <v>554.9</v>
      </c>
      <c r="AL45" s="11">
        <v>95.4</v>
      </c>
      <c r="AM45" s="11">
        <v>748.4</v>
      </c>
      <c r="AN45" s="11">
        <v>70.400000000000006</v>
      </c>
      <c r="AO45" s="11">
        <v>98.4</v>
      </c>
    </row>
    <row r="46" spans="1:41" x14ac:dyDescent="0.25">
      <c r="A46" t="s">
        <v>66</v>
      </c>
      <c r="B46" t="s">
        <v>44</v>
      </c>
      <c r="C46" s="25" t="s">
        <v>67</v>
      </c>
      <c r="D46" s="34" t="s">
        <v>35</v>
      </c>
      <c r="E46" s="33">
        <v>14</v>
      </c>
      <c r="F46" s="38">
        <f t="shared" si="107"/>
        <v>0.41002660073510749</v>
      </c>
      <c r="G46" s="39">
        <f t="shared" si="108"/>
        <v>0.12906547781992622</v>
      </c>
      <c r="H46" s="39">
        <f t="shared" si="109"/>
        <v>0.25339228540936115</v>
      </c>
      <c r="I46" s="39">
        <f t="shared" si="110"/>
        <v>0.29590031685554885</v>
      </c>
      <c r="J46" s="39">
        <f t="shared" si="111"/>
        <v>0.11139492866488071</v>
      </c>
      <c r="K46" s="39">
        <f t="shared" si="112"/>
        <v>0.22241122687646181</v>
      </c>
      <c r="L46" s="39">
        <f t="shared" si="113"/>
        <v>0.12194775695627486</v>
      </c>
      <c r="M46" s="40">
        <f t="shared" si="114"/>
        <v>0.10489228910811356</v>
      </c>
      <c r="N46" s="32">
        <f t="shared" si="115"/>
        <v>0.28958377024028964</v>
      </c>
      <c r="O46" s="11">
        <f t="shared" si="116"/>
        <v>251.68103235974982</v>
      </c>
      <c r="P46" s="11">
        <f t="shared" si="117"/>
        <v>170.64276215337634</v>
      </c>
      <c r="Q46" s="11">
        <f t="shared" si="118"/>
        <v>64.786484755947399</v>
      </c>
      <c r="R46" s="11">
        <f t="shared" si="119"/>
        <v>131.34019603014335</v>
      </c>
      <c r="S46" s="11">
        <f t="shared" si="120"/>
        <v>35.145544993350732</v>
      </c>
      <c r="T46" s="11">
        <f t="shared" si="121"/>
        <v>11.32640496478353</v>
      </c>
      <c r="U46" s="11">
        <f t="shared" si="122"/>
        <v>15.57011279121312</v>
      </c>
      <c r="V46" s="26">
        <f t="shared" si="123"/>
        <v>21.624390484164898</v>
      </c>
      <c r="W46" s="27">
        <f t="shared" si="124"/>
        <v>702.11692853272916</v>
      </c>
      <c r="X46" s="11">
        <v>9059.9</v>
      </c>
      <c r="Y46" s="11">
        <v>3714.8</v>
      </c>
      <c r="Z46" s="11">
        <v>7671.3</v>
      </c>
      <c r="AA46" s="11">
        <v>990.1</v>
      </c>
      <c r="AB46" s="11">
        <v>2623.6</v>
      </c>
      <c r="AC46" s="11">
        <v>664.8</v>
      </c>
      <c r="AD46" s="11">
        <v>4925.6000000000004</v>
      </c>
      <c r="AE46" s="11">
        <v>5144.3</v>
      </c>
      <c r="AF46" s="11">
        <v>2030.3</v>
      </c>
      <c r="AG46" s="11">
        <v>1522.2</v>
      </c>
      <c r="AH46" s="11">
        <v>1605.1</v>
      </c>
      <c r="AI46" s="11">
        <v>178.8</v>
      </c>
      <c r="AJ46" s="11">
        <v>470.3</v>
      </c>
      <c r="AK46" s="11">
        <v>704.4</v>
      </c>
      <c r="AL46" s="11">
        <v>104.6</v>
      </c>
      <c r="AM46" s="11">
        <v>993.4</v>
      </c>
      <c r="AN46" s="11">
        <v>85.9</v>
      </c>
      <c r="AO46" s="11">
        <v>104.2</v>
      </c>
    </row>
    <row r="47" spans="1:41" x14ac:dyDescent="0.25">
      <c r="B47" s="41"/>
      <c r="C47" s="54"/>
      <c r="D47" s="37" t="s">
        <v>86</v>
      </c>
      <c r="F47" s="72">
        <f>AVERAGE(F40:F46)</f>
        <v>0.41029857949974957</v>
      </c>
      <c r="G47" s="72">
        <f t="shared" ref="G47" si="125">AVERAGE(G40:G46)</f>
        <v>0.12640240219045101</v>
      </c>
      <c r="H47" s="72">
        <f t="shared" ref="H47" si="126">AVERAGE(H40:H46)</f>
        <v>0.25812396503099327</v>
      </c>
      <c r="I47" s="72">
        <f t="shared" ref="I47" si="127">AVERAGE(I40:I46)</f>
        <v>0.29963707965790404</v>
      </c>
      <c r="J47" s="72">
        <f t="shared" ref="J47" si="128">AVERAGE(J40:J46)</f>
        <v>0.11621119679383736</v>
      </c>
      <c r="K47" s="72">
        <f t="shared" ref="K47" si="129">AVERAGE(K40:K46)</f>
        <v>0.28595438459050782</v>
      </c>
      <c r="L47" s="72">
        <f t="shared" ref="L47" si="130">AVERAGE(L40:L46)</f>
        <v>0.13000375528307601</v>
      </c>
      <c r="M47" s="72">
        <f t="shared" ref="M47" si="131">AVERAGE(M40:M46)</f>
        <v>0.15564682320774031</v>
      </c>
      <c r="N47" s="14"/>
      <c r="O47" s="73">
        <f>AVERAGE(O40:O46)</f>
        <v>221.3635769993698</v>
      </c>
      <c r="P47" s="73">
        <f t="shared" ref="P47:W47" si="132">AVERAGE(P40:P46)</f>
        <v>150.65655530246713</v>
      </c>
      <c r="Q47" s="73">
        <f t="shared" si="132"/>
        <v>54.636443426070272</v>
      </c>
      <c r="R47" s="73">
        <f t="shared" si="132"/>
        <v>114.63324442845214</v>
      </c>
      <c r="S47" s="73">
        <f t="shared" si="132"/>
        <v>30.618046393959439</v>
      </c>
      <c r="T47" s="73">
        <f t="shared" si="132"/>
        <v>9.1748809822001878</v>
      </c>
      <c r="U47" s="73">
        <f t="shared" si="132"/>
        <v>13.311492433866752</v>
      </c>
      <c r="V47" s="73">
        <f t="shared" si="132"/>
        <v>18.291433422813849</v>
      </c>
      <c r="W47" s="73">
        <f t="shared" si="132"/>
        <v>612.68567338919945</v>
      </c>
    </row>
    <row r="48" spans="1:41" x14ac:dyDescent="0.25">
      <c r="B48" s="41"/>
      <c r="C48" s="54"/>
      <c r="D48" s="37" t="s">
        <v>33</v>
      </c>
      <c r="F48" s="52">
        <f>STDEV(F40:F46)</f>
        <v>2.2812164549493234E-3</v>
      </c>
      <c r="G48" s="52">
        <f>STDEV(G40:G46)</f>
        <v>2.5318934757681778E-3</v>
      </c>
      <c r="H48" s="52">
        <f t="shared" ref="H48:M48" si="133">STDEV(H40:H46)</f>
        <v>1.5215011607958422E-2</v>
      </c>
      <c r="I48" s="52">
        <f t="shared" si="133"/>
        <v>3.704326350095476E-3</v>
      </c>
      <c r="J48" s="52">
        <f t="shared" si="133"/>
        <v>2.3515718393697224E-3</v>
      </c>
      <c r="K48" s="52">
        <f t="shared" si="133"/>
        <v>3.6225351240567007E-2</v>
      </c>
      <c r="L48" s="52">
        <f t="shared" si="133"/>
        <v>5.5643519096763381E-3</v>
      </c>
      <c r="M48" s="52">
        <f t="shared" si="133"/>
        <v>3.5473036275996496E-2</v>
      </c>
      <c r="N48" s="14"/>
      <c r="O48" s="64">
        <f>STDEV(O40:O46)</f>
        <v>17.788636336845666</v>
      </c>
      <c r="P48" s="64">
        <f t="shared" ref="P48:W48" si="134">STDEV(P40:P46)</f>
        <v>12.080501492049512</v>
      </c>
      <c r="Q48" s="64">
        <f t="shared" si="134"/>
        <v>6.3271956435894907</v>
      </c>
      <c r="R48" s="64">
        <f t="shared" si="134"/>
        <v>9.0471033711174194</v>
      </c>
      <c r="S48" s="64">
        <f t="shared" si="134"/>
        <v>2.42003190419338</v>
      </c>
      <c r="T48" s="64">
        <f t="shared" si="134"/>
        <v>1.1987870457714032</v>
      </c>
      <c r="U48" s="64">
        <f t="shared" si="134"/>
        <v>1.1579467987386918</v>
      </c>
      <c r="V48" s="64">
        <f t="shared" si="134"/>
        <v>1.6987589564113439</v>
      </c>
      <c r="W48" s="64">
        <f t="shared" si="134"/>
        <v>50.70478400944021</v>
      </c>
    </row>
    <row r="49" spans="1:41" x14ac:dyDescent="0.25">
      <c r="D49" s="37" t="s">
        <v>34</v>
      </c>
      <c r="F49" s="74">
        <f>(F48/F47)*100</f>
        <v>0.55598936212030337</v>
      </c>
      <c r="G49" s="74">
        <f t="shared" ref="G49" si="135">(G48/G47)*100</f>
        <v>2.0030422143033038</v>
      </c>
      <c r="H49" s="74">
        <f t="shared" ref="H49" si="136">(H48/H47)*100</f>
        <v>5.8944591239839106</v>
      </c>
      <c r="I49" s="74">
        <f t="shared" ref="I49" si="137">(I48/I47)*100</f>
        <v>1.2362710096910268</v>
      </c>
      <c r="J49" s="74">
        <f t="shared" ref="J49" si="138">(J48/J47)*100</f>
        <v>2.0235329333553729</v>
      </c>
      <c r="K49" s="74">
        <f t="shared" ref="K49" si="139">(K48/K47)*100</f>
        <v>12.668227239264896</v>
      </c>
      <c r="L49" s="74">
        <f t="shared" ref="L49" si="140">(L48/L47)*100</f>
        <v>4.280147060029357</v>
      </c>
      <c r="M49" s="74">
        <f t="shared" ref="M49" si="141">(M48/M47)*100</f>
        <v>22.790722961721471</v>
      </c>
      <c r="N49" s="14"/>
      <c r="O49" s="75">
        <f>(O48/O47)*100</f>
        <v>8.0359364345184527</v>
      </c>
      <c r="P49" s="75">
        <f t="shared" ref="P49:W49" si="142">(P48/P47)*100</f>
        <v>8.0185700965988325</v>
      </c>
      <c r="Q49" s="75">
        <f t="shared" si="142"/>
        <v>11.580540838370919</v>
      </c>
      <c r="R49" s="75">
        <f t="shared" si="142"/>
        <v>7.8922160985892109</v>
      </c>
      <c r="S49" s="75">
        <f t="shared" si="142"/>
        <v>7.9039396343419943</v>
      </c>
      <c r="T49" s="75">
        <f t="shared" si="142"/>
        <v>13.065968355307508</v>
      </c>
      <c r="U49" s="75">
        <f t="shared" si="142"/>
        <v>8.6988502941463857</v>
      </c>
      <c r="V49" s="75">
        <f t="shared" si="142"/>
        <v>9.2871833340987902</v>
      </c>
      <c r="W49" s="75">
        <f t="shared" si="142"/>
        <v>8.2758233482033372</v>
      </c>
    </row>
    <row r="51" spans="1:41" x14ac:dyDescent="0.25">
      <c r="A51" t="s">
        <v>68</v>
      </c>
      <c r="B51" t="s">
        <v>44</v>
      </c>
      <c r="C51" s="25" t="s">
        <v>75</v>
      </c>
      <c r="D51" s="36" t="s">
        <v>74</v>
      </c>
      <c r="E51" s="33">
        <v>10</v>
      </c>
      <c r="F51" s="28">
        <f t="shared" ref="F51:F56" si="143">(Y51/X51)</f>
        <v>0.253284448518179</v>
      </c>
      <c r="G51" s="29">
        <f t="shared" ref="G51:G56" si="144">(AA51/Z51)</f>
        <v>0.23519548814876917</v>
      </c>
      <c r="H51" s="29">
        <f t="shared" ref="H51:H56" si="145">(AC51/AB51)</f>
        <v>9.6179299391158574E-2</v>
      </c>
      <c r="I51" s="29">
        <f t="shared" ref="I51:I56" si="146">(AG51/AE51)</f>
        <v>0.28969830757910225</v>
      </c>
      <c r="J51" s="29">
        <f t="shared" ref="J51:J56" si="147">(AI51/AH51)</f>
        <v>8.5753176043557158E-2</v>
      </c>
      <c r="K51" s="29">
        <f t="shared" ref="K51:K56" si="148">(AL51/AJ51)</f>
        <v>0.11986459455300817</v>
      </c>
      <c r="L51" s="30">
        <f t="shared" ref="L51:L56" si="149">(AN51/AK51)</f>
        <v>8.4358916983665266E-2</v>
      </c>
      <c r="M51" s="31">
        <f t="shared" ref="M51:M56" si="150">(AO51/AM51)</f>
        <v>0.3544472152950956</v>
      </c>
      <c r="N51" s="32">
        <f t="shared" ref="N51:N56" si="151">(AB51/X51)</f>
        <v>0.31477932394522679</v>
      </c>
      <c r="O51" s="11">
        <f t="shared" ref="O51:O56" si="152">((Y51+X51)/AF51)*40</f>
        <v>104.97150168663487</v>
      </c>
      <c r="P51" s="11">
        <f t="shared" ref="P51:P56" si="153">((AA51+Z51)/AF51)*40</f>
        <v>75.407700360590894</v>
      </c>
      <c r="Q51" s="11">
        <f t="shared" ref="Q51:Q56" si="154">((AC51+AB51)/AF51)*40</f>
        <v>28.900779341630802</v>
      </c>
      <c r="R51" s="11">
        <f t="shared" ref="R51:R56" si="155">((AE51+AG51)/AF51)*40</f>
        <v>40.774688844945914</v>
      </c>
      <c r="S51" s="11">
        <f t="shared" ref="S51:S56" si="156">((AH51+AI51)/AF51)*40</f>
        <v>22.268233104571358</v>
      </c>
      <c r="T51" s="11">
        <f t="shared" ref="T51:T56" si="157">((AJ51+AL51)/AF51)*40</f>
        <v>16.931487728277304</v>
      </c>
      <c r="U51" s="11">
        <f t="shared" ref="U51:U56" si="158">((AK51+AN51)/AF51)*40</f>
        <v>11.27370012795161</v>
      </c>
      <c r="V51" s="26">
        <f t="shared" ref="V51:V56" si="159">((AM51+AO51)/AF51)*40</f>
        <v>18.953123182505525</v>
      </c>
      <c r="W51" s="27">
        <f t="shared" ref="W51:W56" si="160">SUM(O51:V51)</f>
        <v>319.4812143771083</v>
      </c>
      <c r="X51" s="11">
        <v>3600.3</v>
      </c>
      <c r="Y51" s="11">
        <v>911.9</v>
      </c>
      <c r="Z51" s="11">
        <v>2624.2</v>
      </c>
      <c r="AA51" s="11">
        <v>617.20000000000005</v>
      </c>
      <c r="AB51" s="11">
        <v>1133.3</v>
      </c>
      <c r="AC51" s="11">
        <v>109</v>
      </c>
      <c r="AD51" s="11">
        <v>1647.3</v>
      </c>
      <c r="AE51" s="11">
        <v>1359</v>
      </c>
      <c r="AF51" s="11">
        <v>1719.4</v>
      </c>
      <c r="AG51" s="11">
        <v>393.7</v>
      </c>
      <c r="AH51" s="11">
        <v>881.6</v>
      </c>
      <c r="AI51" s="11">
        <v>75.599999999999994</v>
      </c>
      <c r="AJ51" s="11">
        <v>649.9</v>
      </c>
      <c r="AK51" s="11">
        <v>446.9</v>
      </c>
      <c r="AL51" s="11">
        <v>77.900000000000006</v>
      </c>
      <c r="AM51" s="11">
        <v>601.5</v>
      </c>
      <c r="AN51" s="11">
        <v>37.700000000000003</v>
      </c>
      <c r="AO51" s="11">
        <v>213.2</v>
      </c>
    </row>
    <row r="52" spans="1:41" x14ac:dyDescent="0.25">
      <c r="A52" s="35" t="s">
        <v>69</v>
      </c>
      <c r="B52" t="s">
        <v>44</v>
      </c>
      <c r="C52" s="25" t="s">
        <v>75</v>
      </c>
      <c r="D52" s="36" t="s">
        <v>74</v>
      </c>
      <c r="E52" s="33">
        <v>11</v>
      </c>
      <c r="F52" s="28">
        <f t="shared" si="143"/>
        <v>0.25703506184046299</v>
      </c>
      <c r="G52" s="29">
        <f t="shared" si="144"/>
        <v>0.23058608785365661</v>
      </c>
      <c r="H52" s="29">
        <f t="shared" si="145"/>
        <v>9.9987164677191639E-2</v>
      </c>
      <c r="I52" s="29">
        <f t="shared" si="146"/>
        <v>0.30701073599793038</v>
      </c>
      <c r="J52" s="29">
        <f t="shared" si="147"/>
        <v>8.5461689587426323E-2</v>
      </c>
      <c r="K52" s="29">
        <f t="shared" si="148"/>
        <v>0.14791318864774625</v>
      </c>
      <c r="L52" s="30">
        <f t="shared" si="149"/>
        <v>9.1098748261474266E-2</v>
      </c>
      <c r="M52" s="31">
        <f t="shared" si="150"/>
        <v>0.51109907958852185</v>
      </c>
      <c r="N52" s="32">
        <f t="shared" si="151"/>
        <v>0.44201747418586185</v>
      </c>
      <c r="O52" s="11">
        <f t="shared" si="152"/>
        <v>92.987094743468674</v>
      </c>
      <c r="P52" s="11">
        <f t="shared" si="153"/>
        <v>65.076067568985408</v>
      </c>
      <c r="Q52" s="11">
        <f t="shared" si="154"/>
        <v>35.96684503200084</v>
      </c>
      <c r="R52" s="11">
        <f t="shared" si="155"/>
        <v>42.40688280348337</v>
      </c>
      <c r="S52" s="11">
        <f t="shared" si="156"/>
        <v>20.868744098205852</v>
      </c>
      <c r="T52" s="11">
        <f t="shared" si="157"/>
        <v>14.428706326723324</v>
      </c>
      <c r="U52" s="11">
        <f t="shared" si="158"/>
        <v>9.8772426817752592</v>
      </c>
      <c r="V52" s="26">
        <f t="shared" si="159"/>
        <v>17.570034623858987</v>
      </c>
      <c r="W52" s="27">
        <f t="shared" si="160"/>
        <v>299.18161787850175</v>
      </c>
      <c r="X52" s="11">
        <v>3525.2</v>
      </c>
      <c r="Y52" s="11">
        <v>906.1</v>
      </c>
      <c r="Z52" s="11">
        <v>2520.1</v>
      </c>
      <c r="AA52" s="11">
        <v>581.1</v>
      </c>
      <c r="AB52" s="11">
        <v>1558.2</v>
      </c>
      <c r="AC52" s="11">
        <v>155.80000000000001</v>
      </c>
      <c r="AD52" s="11">
        <v>1557.4</v>
      </c>
      <c r="AE52" s="11">
        <v>1546.2</v>
      </c>
      <c r="AF52" s="11">
        <v>1906.2</v>
      </c>
      <c r="AG52" s="11">
        <v>474.7</v>
      </c>
      <c r="AH52" s="11">
        <v>916.2</v>
      </c>
      <c r="AI52" s="11">
        <v>78.3</v>
      </c>
      <c r="AJ52" s="11">
        <v>599</v>
      </c>
      <c r="AK52" s="11">
        <v>431.4</v>
      </c>
      <c r="AL52" s="11">
        <v>88.6</v>
      </c>
      <c r="AM52" s="11">
        <v>554.1</v>
      </c>
      <c r="AN52" s="11">
        <v>39.299999999999997</v>
      </c>
      <c r="AO52" s="11">
        <v>283.2</v>
      </c>
    </row>
    <row r="53" spans="1:41" x14ac:dyDescent="0.25">
      <c r="A53" t="s">
        <v>70</v>
      </c>
      <c r="B53" t="s">
        <v>44</v>
      </c>
      <c r="C53" s="25" t="s">
        <v>75</v>
      </c>
      <c r="D53" s="36" t="s">
        <v>74</v>
      </c>
      <c r="E53" s="33">
        <v>10</v>
      </c>
      <c r="F53" s="28">
        <f t="shared" si="143"/>
        <v>0.2712739793408756</v>
      </c>
      <c r="G53" s="29">
        <f t="shared" si="144"/>
        <v>0.25391049572326446</v>
      </c>
      <c r="H53" s="29">
        <f t="shared" si="145"/>
        <v>0.10825</v>
      </c>
      <c r="I53" s="29">
        <f t="shared" si="146"/>
        <v>0.33124287343215508</v>
      </c>
      <c r="J53" s="29">
        <f t="shared" si="147"/>
        <v>8.360477741585233E-2</v>
      </c>
      <c r="K53" s="29">
        <f t="shared" si="148"/>
        <v>0.16498316498316498</v>
      </c>
      <c r="L53" s="30">
        <f t="shared" si="149"/>
        <v>0.10762627930009906</v>
      </c>
      <c r="M53" s="31">
        <f t="shared" si="150"/>
        <v>0.45689223057644113</v>
      </c>
      <c r="N53" s="32">
        <f t="shared" si="151"/>
        <v>0.28107652308340947</v>
      </c>
      <c r="O53" s="11">
        <f t="shared" si="152"/>
        <v>96.39802850672703</v>
      </c>
      <c r="P53" s="11">
        <f t="shared" si="153"/>
        <v>70.691354735580106</v>
      </c>
      <c r="Q53" s="11">
        <f t="shared" si="154"/>
        <v>23.620620753962967</v>
      </c>
      <c r="R53" s="11">
        <f t="shared" si="155"/>
        <v>37.32516318103103</v>
      </c>
      <c r="S53" s="11">
        <f t="shared" si="156"/>
        <v>18.611962168642599</v>
      </c>
      <c r="T53" s="11">
        <f t="shared" si="157"/>
        <v>13.827094711602504</v>
      </c>
      <c r="U53" s="11">
        <f t="shared" si="158"/>
        <v>8.9383242307179955</v>
      </c>
      <c r="V53" s="26">
        <f t="shared" si="159"/>
        <v>15.486878913014516</v>
      </c>
      <c r="W53" s="27">
        <f t="shared" si="160"/>
        <v>284.89942720127874</v>
      </c>
      <c r="X53" s="11">
        <v>2846.2</v>
      </c>
      <c r="Y53" s="11">
        <v>772.1</v>
      </c>
      <c r="Z53" s="11">
        <v>2116.1</v>
      </c>
      <c r="AA53" s="11">
        <v>537.29999999999995</v>
      </c>
      <c r="AB53" s="11">
        <v>800</v>
      </c>
      <c r="AC53" s="11">
        <v>86.6</v>
      </c>
      <c r="AD53" s="11">
        <v>1383.7</v>
      </c>
      <c r="AE53" s="11">
        <v>1052.4000000000001</v>
      </c>
      <c r="AF53" s="11">
        <v>1501.4</v>
      </c>
      <c r="AG53" s="11">
        <v>348.6</v>
      </c>
      <c r="AH53" s="11">
        <v>644.70000000000005</v>
      </c>
      <c r="AI53" s="11">
        <v>53.9</v>
      </c>
      <c r="AJ53" s="11">
        <v>445.5</v>
      </c>
      <c r="AK53" s="11">
        <v>302.89999999999998</v>
      </c>
      <c r="AL53" s="11">
        <v>73.5</v>
      </c>
      <c r="AM53" s="11">
        <v>399</v>
      </c>
      <c r="AN53" s="11">
        <v>32.6</v>
      </c>
      <c r="AO53" s="11">
        <v>182.3</v>
      </c>
    </row>
    <row r="54" spans="1:41" x14ac:dyDescent="0.25">
      <c r="A54" t="s">
        <v>71</v>
      </c>
      <c r="B54" t="s">
        <v>44</v>
      </c>
      <c r="C54" s="25" t="s">
        <v>75</v>
      </c>
      <c r="D54" s="36" t="s">
        <v>74</v>
      </c>
      <c r="E54" s="33">
        <v>7</v>
      </c>
      <c r="F54" s="28">
        <f t="shared" si="143"/>
        <v>0.28214808787632223</v>
      </c>
      <c r="G54" s="29">
        <f t="shared" si="144"/>
        <v>0.26583175803402648</v>
      </c>
      <c r="H54" s="29">
        <f t="shared" si="145"/>
        <v>0.17702394526795895</v>
      </c>
      <c r="I54" s="29">
        <f t="shared" si="146"/>
        <v>0.3300760982359045</v>
      </c>
      <c r="J54" s="29">
        <f t="shared" si="147"/>
        <v>0.11181923522595598</v>
      </c>
      <c r="K54" s="29">
        <f t="shared" si="148"/>
        <v>0.25609488249505818</v>
      </c>
      <c r="L54" s="30">
        <f t="shared" si="149"/>
        <v>0.12536443148688048</v>
      </c>
      <c r="M54" s="31">
        <f t="shared" si="150"/>
        <v>0.94361073215097768</v>
      </c>
      <c r="N54" s="32">
        <f t="shared" si="151"/>
        <v>0.22834825061025224</v>
      </c>
      <c r="O54" s="11">
        <f t="shared" si="152"/>
        <v>83.679039881047217</v>
      </c>
      <c r="P54" s="11">
        <f t="shared" si="153"/>
        <v>68.274653496893421</v>
      </c>
      <c r="Q54" s="11">
        <f t="shared" si="154"/>
        <v>17.541288301205462</v>
      </c>
      <c r="R54" s="11">
        <f t="shared" si="155"/>
        <v>32.671658435558392</v>
      </c>
      <c r="S54" s="11">
        <f t="shared" si="156"/>
        <v>16.305028941638788</v>
      </c>
      <c r="T54" s="11">
        <f t="shared" si="157"/>
        <v>12.148053741171472</v>
      </c>
      <c r="U54" s="11">
        <f t="shared" si="158"/>
        <v>8.1992459242738054</v>
      </c>
      <c r="V54" s="26">
        <f t="shared" si="159"/>
        <v>18.157293824013593</v>
      </c>
      <c r="W54" s="27">
        <f t="shared" si="160"/>
        <v>256.97626254580217</v>
      </c>
      <c r="X54" s="11">
        <v>3072.5</v>
      </c>
      <c r="Y54" s="11">
        <v>866.9</v>
      </c>
      <c r="Z54" s="11">
        <v>2539.1999999999998</v>
      </c>
      <c r="AA54" s="11">
        <v>675</v>
      </c>
      <c r="AB54" s="11">
        <v>701.6</v>
      </c>
      <c r="AC54" s="11">
        <v>124.2</v>
      </c>
      <c r="AD54" s="11">
        <v>1644.7</v>
      </c>
      <c r="AE54" s="11">
        <v>1156.4000000000001</v>
      </c>
      <c r="AF54" s="11">
        <v>1883.1</v>
      </c>
      <c r="AG54" s="11">
        <v>381.7</v>
      </c>
      <c r="AH54" s="11">
        <v>690.4</v>
      </c>
      <c r="AI54" s="11">
        <v>77.2</v>
      </c>
      <c r="AJ54" s="11">
        <v>455.3</v>
      </c>
      <c r="AK54" s="11">
        <v>343</v>
      </c>
      <c r="AL54" s="11">
        <v>116.6</v>
      </c>
      <c r="AM54" s="11">
        <v>439.8</v>
      </c>
      <c r="AN54" s="11">
        <v>43</v>
      </c>
      <c r="AO54" s="11">
        <v>415</v>
      </c>
    </row>
    <row r="55" spans="1:41" x14ac:dyDescent="0.25">
      <c r="A55" t="s">
        <v>72</v>
      </c>
      <c r="B55" t="s">
        <v>44</v>
      </c>
      <c r="C55" s="25" t="s">
        <v>75</v>
      </c>
      <c r="D55" s="36" t="s">
        <v>74</v>
      </c>
      <c r="E55" s="33">
        <v>6</v>
      </c>
      <c r="F55" s="28">
        <f t="shared" si="143"/>
        <v>0.24381287533947898</v>
      </c>
      <c r="G55" s="29">
        <f t="shared" si="144"/>
        <v>0.24772029293645167</v>
      </c>
      <c r="H55" s="29">
        <f t="shared" si="145"/>
        <v>8.2352941176470587E-2</v>
      </c>
      <c r="I55" s="29">
        <f t="shared" si="146"/>
        <v>0.27230134932533734</v>
      </c>
      <c r="J55" s="29">
        <f t="shared" si="147"/>
        <v>8.9019033674963388E-2</v>
      </c>
      <c r="K55" s="29">
        <f t="shared" si="148"/>
        <v>0.15368814192343602</v>
      </c>
      <c r="L55" s="30">
        <f t="shared" si="149"/>
        <v>9.3523090328202149E-2</v>
      </c>
      <c r="M55" s="31">
        <f t="shared" si="150"/>
        <v>0.48785614198972443</v>
      </c>
      <c r="N55" s="32">
        <f t="shared" si="151"/>
        <v>0.35114562215507017</v>
      </c>
      <c r="O55" s="11">
        <f t="shared" si="152"/>
        <v>64.726548892759396</v>
      </c>
      <c r="P55" s="11">
        <f t="shared" si="153"/>
        <v>52.566310027369994</v>
      </c>
      <c r="Q55" s="11">
        <f t="shared" si="154"/>
        <v>19.778054242348844</v>
      </c>
      <c r="R55" s="11">
        <f t="shared" si="155"/>
        <v>27.027618810649422</v>
      </c>
      <c r="S55" s="11">
        <f t="shared" si="156"/>
        <v>14.805673052998259</v>
      </c>
      <c r="T55" s="11">
        <f t="shared" si="157"/>
        <v>12.297586464294598</v>
      </c>
      <c r="U55" s="11">
        <f t="shared" si="158"/>
        <v>7.4944015924359295</v>
      </c>
      <c r="V55" s="26">
        <f t="shared" si="159"/>
        <v>12.681761632246829</v>
      </c>
      <c r="W55" s="27">
        <f t="shared" si="160"/>
        <v>211.37795471510327</v>
      </c>
      <c r="X55" s="11">
        <v>2614.3000000000002</v>
      </c>
      <c r="Y55" s="11">
        <v>637.4</v>
      </c>
      <c r="Z55" s="11">
        <v>2116.5</v>
      </c>
      <c r="AA55" s="11">
        <v>524.29999999999995</v>
      </c>
      <c r="AB55" s="11">
        <v>918</v>
      </c>
      <c r="AC55" s="11">
        <v>75.599999999999994</v>
      </c>
      <c r="AD55" s="11">
        <v>1359.9</v>
      </c>
      <c r="AE55" s="11">
        <v>1067.2</v>
      </c>
      <c r="AF55" s="11">
        <v>2009.5</v>
      </c>
      <c r="AG55" s="11">
        <v>290.60000000000002</v>
      </c>
      <c r="AH55" s="11">
        <v>683</v>
      </c>
      <c r="AI55" s="11">
        <v>60.8</v>
      </c>
      <c r="AJ55" s="11">
        <v>535.5</v>
      </c>
      <c r="AK55" s="11">
        <v>344.3</v>
      </c>
      <c r="AL55" s="11">
        <v>82.3</v>
      </c>
      <c r="AM55" s="11">
        <v>428.2</v>
      </c>
      <c r="AN55" s="11">
        <v>32.200000000000003</v>
      </c>
      <c r="AO55" s="11">
        <v>208.9</v>
      </c>
    </row>
    <row r="56" spans="1:41" x14ac:dyDescent="0.25">
      <c r="A56" t="s">
        <v>73</v>
      </c>
      <c r="B56" t="s">
        <v>44</v>
      </c>
      <c r="C56" s="25" t="s">
        <v>75</v>
      </c>
      <c r="D56" s="36" t="s">
        <v>74</v>
      </c>
      <c r="E56" s="33">
        <v>7</v>
      </c>
      <c r="F56" s="38">
        <f t="shared" si="143"/>
        <v>0.27369660495846143</v>
      </c>
      <c r="G56" s="39">
        <f t="shared" si="144"/>
        <v>0.23205389955083705</v>
      </c>
      <c r="H56" s="39">
        <f t="shared" si="145"/>
        <v>0.10113140134974197</v>
      </c>
      <c r="I56" s="39">
        <f t="shared" si="146"/>
        <v>0.29476735077549743</v>
      </c>
      <c r="J56" s="39">
        <f t="shared" si="147"/>
        <v>0.10579121158242316</v>
      </c>
      <c r="K56" s="39">
        <f t="shared" si="148"/>
        <v>0.19047619047619047</v>
      </c>
      <c r="L56" s="39">
        <f t="shared" si="149"/>
        <v>0.12885802469135801</v>
      </c>
      <c r="M56" s="40">
        <f t="shared" si="150"/>
        <v>0.51259398496240605</v>
      </c>
      <c r="N56" s="32">
        <f t="shared" si="151"/>
        <v>0.32956106495715315</v>
      </c>
      <c r="O56" s="11">
        <f t="shared" si="152"/>
        <v>78.476497556551962</v>
      </c>
      <c r="P56" s="11">
        <f t="shared" si="153"/>
        <v>60.805078341478165</v>
      </c>
      <c r="Q56" s="11">
        <f t="shared" si="154"/>
        <v>22.358809008010478</v>
      </c>
      <c r="R56" s="11">
        <f t="shared" si="155"/>
        <v>33.309486624011278</v>
      </c>
      <c r="S56" s="11">
        <f t="shared" si="156"/>
        <v>17.546475892992088</v>
      </c>
      <c r="T56" s="11">
        <f t="shared" si="157"/>
        <v>12.897375182628847</v>
      </c>
      <c r="U56" s="11">
        <f t="shared" si="158"/>
        <v>8.8447780744621891</v>
      </c>
      <c r="V56" s="26">
        <f t="shared" si="159"/>
        <v>16.216434077283491</v>
      </c>
      <c r="W56" s="27">
        <f t="shared" si="160"/>
        <v>250.45493475741847</v>
      </c>
      <c r="X56" s="11">
        <v>3057.4</v>
      </c>
      <c r="Y56" s="11">
        <v>836.8</v>
      </c>
      <c r="Z56" s="11">
        <v>2449</v>
      </c>
      <c r="AA56" s="11">
        <v>568.29999999999995</v>
      </c>
      <c r="AB56" s="11">
        <v>1007.6</v>
      </c>
      <c r="AC56" s="11">
        <v>101.9</v>
      </c>
      <c r="AD56" s="11">
        <v>1648.1</v>
      </c>
      <c r="AE56" s="11">
        <v>1276.5999999999999</v>
      </c>
      <c r="AF56" s="11">
        <v>1984.9</v>
      </c>
      <c r="AG56" s="11">
        <v>376.3</v>
      </c>
      <c r="AH56" s="11">
        <v>787.4</v>
      </c>
      <c r="AI56" s="11">
        <v>83.3</v>
      </c>
      <c r="AJ56" s="11">
        <v>537.6</v>
      </c>
      <c r="AK56" s="11">
        <v>388.8</v>
      </c>
      <c r="AL56" s="11">
        <v>102.4</v>
      </c>
      <c r="AM56" s="11">
        <v>532</v>
      </c>
      <c r="AN56" s="11">
        <v>50.1</v>
      </c>
      <c r="AO56" s="11">
        <v>272.7</v>
      </c>
    </row>
    <row r="57" spans="1:41" x14ac:dyDescent="0.25">
      <c r="B57" s="41"/>
      <c r="C57" s="54"/>
      <c r="D57" s="37" t="s">
        <v>86</v>
      </c>
      <c r="F57" s="72">
        <f>AVERAGE(F51:F56)</f>
        <v>0.26354184297896338</v>
      </c>
      <c r="G57" s="72">
        <f t="shared" ref="G57:M57" si="161">AVERAGE(G51:G56)</f>
        <v>0.24421633704116755</v>
      </c>
      <c r="H57" s="72">
        <f t="shared" si="161"/>
        <v>0.11082079197708695</v>
      </c>
      <c r="I57" s="72">
        <f t="shared" si="161"/>
        <v>0.30418278589098779</v>
      </c>
      <c r="J57" s="72">
        <f t="shared" si="161"/>
        <v>9.3574853921696399E-2</v>
      </c>
      <c r="K57" s="72">
        <f t="shared" si="161"/>
        <v>0.17217002717976734</v>
      </c>
      <c r="L57" s="72">
        <f t="shared" si="161"/>
        <v>0.1051382485086132</v>
      </c>
      <c r="M57" s="72">
        <f t="shared" si="161"/>
        <v>0.54441656409386108</v>
      </c>
      <c r="N57" s="14"/>
      <c r="O57" s="73">
        <f>AVERAGE(O51:O56)</f>
        <v>86.873118544531522</v>
      </c>
      <c r="P57" s="73">
        <f t="shared" ref="P57:W57" si="162">AVERAGE(P51:P56)</f>
        <v>65.470194088482998</v>
      </c>
      <c r="Q57" s="73">
        <f t="shared" si="162"/>
        <v>24.694399446526564</v>
      </c>
      <c r="R57" s="73">
        <f t="shared" si="162"/>
        <v>35.585916449946566</v>
      </c>
      <c r="S57" s="73">
        <f t="shared" si="162"/>
        <v>18.401019543174822</v>
      </c>
      <c r="T57" s="73">
        <f t="shared" si="162"/>
        <v>13.755050692449677</v>
      </c>
      <c r="U57" s="73">
        <f t="shared" si="162"/>
        <v>9.1046154386027975</v>
      </c>
      <c r="V57" s="73">
        <f t="shared" si="162"/>
        <v>16.510921042153822</v>
      </c>
      <c r="W57" s="73">
        <f t="shared" si="162"/>
        <v>270.39523524586878</v>
      </c>
    </row>
    <row r="58" spans="1:41" x14ac:dyDescent="0.25">
      <c r="B58" s="41"/>
      <c r="C58" s="54"/>
      <c r="D58" s="37" t="s">
        <v>33</v>
      </c>
      <c r="F58" s="52">
        <f>STDEV(F51:F56)</f>
        <v>1.4462931782928755E-2</v>
      </c>
      <c r="G58" s="52">
        <f t="shared" ref="G58:M58" si="163">STDEV(G51:G56)</f>
        <v>1.4061046458408579E-2</v>
      </c>
      <c r="H58" s="52">
        <f t="shared" si="163"/>
        <v>3.3542540400501614E-2</v>
      </c>
      <c r="I58" s="52">
        <f t="shared" si="163"/>
        <v>2.3347744180564834E-2</v>
      </c>
      <c r="J58" s="52">
        <f t="shared" si="163"/>
        <v>1.207689403503376E-2</v>
      </c>
      <c r="K58" s="52">
        <f t="shared" si="163"/>
        <v>4.7108344320364218E-2</v>
      </c>
      <c r="L58" s="52">
        <f t="shared" si="163"/>
        <v>1.8663958007980718E-2</v>
      </c>
      <c r="M58" s="52">
        <f t="shared" si="163"/>
        <v>0.2041698601245778</v>
      </c>
      <c r="N58" s="14"/>
      <c r="O58" s="64">
        <f>STDEV(O51:O56)</f>
        <v>14.330610712545159</v>
      </c>
      <c r="P58" s="64">
        <f t="shared" ref="P58:W58" si="164">STDEV(P51:P56)</f>
        <v>8.0288032295401521</v>
      </c>
      <c r="Q58" s="64">
        <f t="shared" si="164"/>
        <v>6.7336036993643269</v>
      </c>
      <c r="R58" s="64">
        <f t="shared" si="164"/>
        <v>5.7165271129315807</v>
      </c>
      <c r="S58" s="64">
        <f t="shared" si="164"/>
        <v>2.7978363010159062</v>
      </c>
      <c r="T58" s="64">
        <f t="shared" si="164"/>
        <v>1.7883513611579147</v>
      </c>
      <c r="U58" s="64">
        <f t="shared" si="164"/>
        <v>1.3273682274295158</v>
      </c>
      <c r="V58" s="64">
        <f t="shared" si="164"/>
        <v>2.2624969768532108</v>
      </c>
      <c r="W58" s="64">
        <f t="shared" si="164"/>
        <v>38.75354066344417</v>
      </c>
    </row>
    <row r="59" spans="1:41" x14ac:dyDescent="0.25">
      <c r="D59" s="37" t="s">
        <v>34</v>
      </c>
      <c r="F59" s="74">
        <f>(F58/F57)*100</f>
        <v>5.487907202684025</v>
      </c>
      <c r="G59" s="74">
        <f t="shared" ref="G59:M59" si="165">(G58/G57)*100</f>
        <v>5.75761909656286</v>
      </c>
      <c r="H59" s="74">
        <f t="shared" si="165"/>
        <v>30.267371133240768</v>
      </c>
      <c r="I59" s="74">
        <f t="shared" si="165"/>
        <v>7.6755639252157213</v>
      </c>
      <c r="J59" s="74">
        <f t="shared" si="165"/>
        <v>12.906131860103919</v>
      </c>
      <c r="K59" s="74">
        <f t="shared" si="165"/>
        <v>27.361524588235753</v>
      </c>
      <c r="L59" s="74">
        <f t="shared" si="165"/>
        <v>17.751825118573969</v>
      </c>
      <c r="M59" s="74">
        <f t="shared" si="165"/>
        <v>37.502507012144754</v>
      </c>
      <c r="N59" s="14"/>
      <c r="O59" s="75">
        <f>(O58/O57)*100</f>
        <v>16.496024262326014</v>
      </c>
      <c r="P59" s="75">
        <f t="shared" ref="P59:W59" si="166">(P58/P57)*100</f>
        <v>12.26329529234207</v>
      </c>
      <c r="Q59" s="75">
        <f t="shared" si="166"/>
        <v>27.267736208549319</v>
      </c>
      <c r="R59" s="75">
        <f t="shared" si="166"/>
        <v>16.06401543985012</v>
      </c>
      <c r="S59" s="75">
        <f t="shared" si="166"/>
        <v>15.204789574030206</v>
      </c>
      <c r="T59" s="75">
        <f t="shared" si="166"/>
        <v>13.001415997249385</v>
      </c>
      <c r="U59" s="75">
        <f t="shared" si="166"/>
        <v>14.579069663959524</v>
      </c>
      <c r="V59" s="75">
        <f t="shared" si="166"/>
        <v>13.703033108067434</v>
      </c>
      <c r="W59" s="75">
        <f t="shared" si="166"/>
        <v>14.332183268024604</v>
      </c>
    </row>
    <row r="61" spans="1:41" x14ac:dyDescent="0.25">
      <c r="A61" t="s">
        <v>76</v>
      </c>
      <c r="B61" t="s">
        <v>44</v>
      </c>
      <c r="C61" s="25" t="s">
        <v>78</v>
      </c>
      <c r="D61" s="34" t="s">
        <v>35</v>
      </c>
      <c r="E61" s="33">
        <v>13</v>
      </c>
      <c r="F61" s="28">
        <f t="shared" ref="F61:F64" si="167">(Y61/X61)</f>
        <v>0.39840106595602931</v>
      </c>
      <c r="G61" s="29">
        <f t="shared" ref="G61:G64" si="168">(AA61/Z61)</f>
        <v>0.16745450248168278</v>
      </c>
      <c r="H61" s="29">
        <f t="shared" ref="H61:H64" si="169">(AC61/AB61)</f>
        <v>0.13831383138313832</v>
      </c>
      <c r="I61" s="29">
        <f t="shared" ref="I61:I64" si="170">(AG61/AE61)</f>
        <v>0.50307876849260302</v>
      </c>
      <c r="J61" s="29">
        <f t="shared" ref="J61:J64" si="171">(AI61/AH61)</f>
        <v>0.17916666666666667</v>
      </c>
      <c r="K61" s="29">
        <f t="shared" ref="K61:K64" si="172">(AL61/AJ61)</f>
        <v>0.35122699386503065</v>
      </c>
      <c r="L61" s="30">
        <f t="shared" ref="L61:L64" si="173">(AN61/AK61)</f>
        <v>0.20657818811309864</v>
      </c>
      <c r="M61" s="31">
        <f t="shared" ref="M61:M64" si="174">(AO61/AM61)</f>
        <v>0.33285406182602445</v>
      </c>
      <c r="N61" s="32">
        <f t="shared" ref="N61:N64" si="175">(AB61/X61)</f>
        <v>0.29606928714190539</v>
      </c>
      <c r="O61" s="11">
        <f t="shared" ref="O61:O64" si="176">((Y61+X61)/AF61)*40</f>
        <v>63.426672038678483</v>
      </c>
      <c r="P61" s="11">
        <f t="shared" ref="P61:P64" si="177">((AA61+Z61)/AF61)*40</f>
        <v>39.802578565672853</v>
      </c>
      <c r="Q61" s="11">
        <f t="shared" ref="Q61:Q64" si="178">((AC61+AB61)/AF61)*40</f>
        <v>15.286059629331186</v>
      </c>
      <c r="R61" s="11">
        <f t="shared" ref="R61:R64" si="179">((AE61+AG61)/AF61)*40</f>
        <v>37.864625302175668</v>
      </c>
      <c r="S61" s="11">
        <f t="shared" ref="S61:S64" si="180">((AH61+AI61)/AF61)*40</f>
        <v>7.9814665592264298</v>
      </c>
      <c r="T61" s="11">
        <f t="shared" ref="T61:T64" si="181">((AJ61+AL61)/AF61)*40</f>
        <v>3.5495568090249794</v>
      </c>
      <c r="U61" s="11">
        <f t="shared" ref="U61:U64" si="182">((AK61+AN61)/AF61)*40</f>
        <v>4.2123287671232887</v>
      </c>
      <c r="V61" s="26">
        <f t="shared" ref="V61:V64" si="183">((AM61+AO61)/AF61)*40</f>
        <v>7.4697824335213534</v>
      </c>
      <c r="W61" s="27">
        <f t="shared" ref="W61:W64" si="184">SUM(O61:V61)</f>
        <v>179.59307010475422</v>
      </c>
      <c r="X61" s="11">
        <v>2251.5</v>
      </c>
      <c r="Y61" s="11">
        <v>897</v>
      </c>
      <c r="Z61" s="11">
        <v>1692.4</v>
      </c>
      <c r="AA61" s="11">
        <v>283.39999999999998</v>
      </c>
      <c r="AB61" s="11">
        <v>666.6</v>
      </c>
      <c r="AC61" s="11">
        <v>92.2</v>
      </c>
      <c r="AD61" s="11">
        <v>1738.2</v>
      </c>
      <c r="AE61" s="11">
        <v>1250.5</v>
      </c>
      <c r="AF61" s="11">
        <v>1985.6</v>
      </c>
      <c r="AG61" s="11">
        <v>629.1</v>
      </c>
      <c r="AH61" s="11">
        <v>336</v>
      </c>
      <c r="AI61" s="11">
        <v>60.2</v>
      </c>
      <c r="AJ61" s="11">
        <v>130.4</v>
      </c>
      <c r="AK61" s="11">
        <v>173.3</v>
      </c>
      <c r="AL61" s="11">
        <v>45.8</v>
      </c>
      <c r="AM61" s="11">
        <v>278.2</v>
      </c>
      <c r="AN61" s="11">
        <v>35.799999999999997</v>
      </c>
      <c r="AO61" s="11">
        <v>92.6</v>
      </c>
    </row>
    <row r="62" spans="1:41" x14ac:dyDescent="0.25">
      <c r="A62" s="35" t="s">
        <v>77</v>
      </c>
      <c r="B62" t="s">
        <v>44</v>
      </c>
      <c r="C62" s="25" t="s">
        <v>78</v>
      </c>
      <c r="D62" s="34" t="s">
        <v>35</v>
      </c>
      <c r="E62" s="33">
        <v>13</v>
      </c>
      <c r="F62" s="28">
        <f t="shared" si="167"/>
        <v>0.36990387802452768</v>
      </c>
      <c r="G62" s="29">
        <f t="shared" si="168"/>
        <v>0.14724426568105228</v>
      </c>
      <c r="H62" s="29">
        <f t="shared" si="169"/>
        <v>9.0113285272914526E-2</v>
      </c>
      <c r="I62" s="29">
        <f t="shared" si="170"/>
        <v>0.46302323821058217</v>
      </c>
      <c r="J62" s="29">
        <f t="shared" si="171"/>
        <v>0.15204534253326762</v>
      </c>
      <c r="K62" s="29">
        <f t="shared" si="172"/>
        <v>0.27259259259259261</v>
      </c>
      <c r="L62" s="30">
        <f t="shared" si="173"/>
        <v>0.12355707567336467</v>
      </c>
      <c r="M62" s="31">
        <f t="shared" si="174"/>
        <v>0.11208739016860603</v>
      </c>
      <c r="N62" s="32">
        <f t="shared" si="175"/>
        <v>0.4023036128604574</v>
      </c>
      <c r="O62" s="11">
        <f t="shared" si="176"/>
        <v>65.427921242703064</v>
      </c>
      <c r="P62" s="11">
        <f t="shared" si="177"/>
        <v>41.767092114376169</v>
      </c>
      <c r="Q62" s="11">
        <f t="shared" si="178"/>
        <v>20.945879093697435</v>
      </c>
      <c r="R62" s="11">
        <f t="shared" si="179"/>
        <v>38.246759671514788</v>
      </c>
      <c r="S62" s="11">
        <f t="shared" si="180"/>
        <v>9.2510141486098743</v>
      </c>
      <c r="T62" s="11">
        <f t="shared" si="181"/>
        <v>5.0994360344315819</v>
      </c>
      <c r="U62" s="11">
        <f t="shared" si="182"/>
        <v>5.2003561887800531</v>
      </c>
      <c r="V62" s="26">
        <f t="shared" si="183"/>
        <v>9.2668447610566922</v>
      </c>
      <c r="W62" s="27">
        <f t="shared" si="184"/>
        <v>195.20530325516967</v>
      </c>
      <c r="X62" s="11">
        <v>2413.6</v>
      </c>
      <c r="Y62" s="11">
        <v>892.8</v>
      </c>
      <c r="Z62" s="11">
        <v>1839.8</v>
      </c>
      <c r="AA62" s="11">
        <v>270.89999999999998</v>
      </c>
      <c r="AB62" s="11">
        <v>971</v>
      </c>
      <c r="AC62" s="11">
        <v>87.5</v>
      </c>
      <c r="AD62" s="11">
        <v>1519.3</v>
      </c>
      <c r="AE62" s="11">
        <v>1321.1</v>
      </c>
      <c r="AF62" s="11">
        <v>2021.4</v>
      </c>
      <c r="AG62" s="11">
        <v>611.70000000000005</v>
      </c>
      <c r="AH62" s="11">
        <v>405.8</v>
      </c>
      <c r="AI62" s="11">
        <v>61.7</v>
      </c>
      <c r="AJ62" s="11">
        <v>202.5</v>
      </c>
      <c r="AK62" s="11">
        <v>233.9</v>
      </c>
      <c r="AL62" s="11">
        <v>55.2</v>
      </c>
      <c r="AM62" s="11">
        <v>421.1</v>
      </c>
      <c r="AN62" s="11">
        <v>28.9</v>
      </c>
      <c r="AO62" s="11">
        <v>47.2</v>
      </c>
    </row>
    <row r="63" spans="1:41" x14ac:dyDescent="0.25">
      <c r="A63" s="35" t="s">
        <v>88</v>
      </c>
      <c r="B63" t="s">
        <v>44</v>
      </c>
      <c r="C63" s="25" t="s">
        <v>78</v>
      </c>
      <c r="D63" s="34" t="s">
        <v>35</v>
      </c>
      <c r="E63" s="33">
        <v>14</v>
      </c>
      <c r="F63" s="28">
        <f t="shared" si="167"/>
        <v>0.39651299604235746</v>
      </c>
      <c r="G63" s="29">
        <f t="shared" si="168"/>
        <v>0.16711964727909645</v>
      </c>
      <c r="H63" s="29">
        <f t="shared" si="169"/>
        <v>0.10396219556524901</v>
      </c>
      <c r="I63" s="29">
        <f t="shared" si="170"/>
        <v>0.52116000674422525</v>
      </c>
      <c r="J63" s="29">
        <f t="shared" si="171"/>
        <v>0.14873713751169318</v>
      </c>
      <c r="K63" s="29">
        <f t="shared" si="172"/>
        <v>0.35419126328217237</v>
      </c>
      <c r="L63" s="30">
        <f t="shared" si="173"/>
        <v>0.13445807770961146</v>
      </c>
      <c r="M63" s="31">
        <f t="shared" si="174"/>
        <v>0.14546662238458982</v>
      </c>
      <c r="N63" s="32">
        <f t="shared" si="175"/>
        <v>0.44138410525189858</v>
      </c>
      <c r="O63" s="11">
        <f t="shared" si="176"/>
        <v>51.42688330871492</v>
      </c>
      <c r="P63" s="11">
        <f t="shared" si="177"/>
        <v>38.058099458394878</v>
      </c>
      <c r="Q63" s="11">
        <f t="shared" si="178"/>
        <v>17.943870014771047</v>
      </c>
      <c r="R63" s="11">
        <f t="shared" si="179"/>
        <v>35.537173806006891</v>
      </c>
      <c r="S63" s="11">
        <f t="shared" si="180"/>
        <v>9.6740521910388981</v>
      </c>
      <c r="T63" s="11">
        <f t="shared" si="181"/>
        <v>4.5179714426390944</v>
      </c>
      <c r="U63" s="11">
        <f t="shared" si="182"/>
        <v>4.3702609551944853</v>
      </c>
      <c r="V63" s="26">
        <f t="shared" si="183"/>
        <v>6.7927129492860674</v>
      </c>
      <c r="W63" s="27">
        <f t="shared" si="184"/>
        <v>168.32102412604627</v>
      </c>
      <c r="X63" s="11">
        <v>1869.8</v>
      </c>
      <c r="Y63" s="11">
        <v>741.4</v>
      </c>
      <c r="Z63" s="11">
        <v>1655.7</v>
      </c>
      <c r="AA63" s="11">
        <v>276.7</v>
      </c>
      <c r="AB63" s="11">
        <v>825.3</v>
      </c>
      <c r="AC63" s="11">
        <v>85.8</v>
      </c>
      <c r="AD63" s="11">
        <v>1231.9000000000001</v>
      </c>
      <c r="AE63" s="11">
        <v>1186.2</v>
      </c>
      <c r="AF63" s="11">
        <v>2031</v>
      </c>
      <c r="AG63" s="11">
        <v>618.20000000000005</v>
      </c>
      <c r="AH63" s="11">
        <v>427.6</v>
      </c>
      <c r="AI63" s="11">
        <v>63.6</v>
      </c>
      <c r="AJ63" s="11">
        <v>169.4</v>
      </c>
      <c r="AK63" s="11">
        <v>195.6</v>
      </c>
      <c r="AL63" s="11">
        <v>60</v>
      </c>
      <c r="AM63" s="11">
        <v>301.10000000000002</v>
      </c>
      <c r="AN63" s="11">
        <v>26.3</v>
      </c>
      <c r="AO63" s="11">
        <v>43.8</v>
      </c>
    </row>
    <row r="64" spans="1:41" x14ac:dyDescent="0.25">
      <c r="A64" s="35" t="s">
        <v>89</v>
      </c>
      <c r="B64" t="s">
        <v>44</v>
      </c>
      <c r="C64" s="25" t="s">
        <v>78</v>
      </c>
      <c r="D64" s="34" t="s">
        <v>35</v>
      </c>
      <c r="E64" s="33">
        <v>13</v>
      </c>
      <c r="F64" s="38">
        <f t="shared" si="167"/>
        <v>0.38119184455391353</v>
      </c>
      <c r="G64" s="39">
        <f t="shared" si="168"/>
        <v>0.14414281498967249</v>
      </c>
      <c r="H64" s="39">
        <f t="shared" si="169"/>
        <v>8.2731534270872931E-2</v>
      </c>
      <c r="I64" s="39">
        <f t="shared" si="170"/>
        <v>0.47246633040403518</v>
      </c>
      <c r="J64" s="39">
        <f t="shared" si="171"/>
        <v>0.1288303559786152</v>
      </c>
      <c r="K64" s="39">
        <f t="shared" si="172"/>
        <v>0.27424863387978138</v>
      </c>
      <c r="L64" s="39">
        <f t="shared" si="173"/>
        <v>0.12171628721541156</v>
      </c>
      <c r="M64" s="40">
        <f t="shared" si="174"/>
        <v>0.11884270280168469</v>
      </c>
      <c r="N64" s="32">
        <f t="shared" si="175"/>
        <v>0.54002463054187189</v>
      </c>
      <c r="O64" s="11">
        <f t="shared" si="176"/>
        <v>78.284052350945231</v>
      </c>
      <c r="P64" s="11">
        <f t="shared" si="177"/>
        <v>60.145419292292779</v>
      </c>
      <c r="Q64" s="11">
        <f t="shared" si="178"/>
        <v>33.140087251575373</v>
      </c>
      <c r="R64" s="11">
        <f t="shared" si="179"/>
        <v>54.904507998061078</v>
      </c>
      <c r="S64" s="11">
        <f t="shared" si="180"/>
        <v>16.785264178380995</v>
      </c>
      <c r="T64" s="11">
        <f t="shared" si="181"/>
        <v>7.2341250605913725</v>
      </c>
      <c r="U64" s="11">
        <f t="shared" si="182"/>
        <v>7.4512845370819205</v>
      </c>
      <c r="V64" s="26">
        <f t="shared" si="183"/>
        <v>11.846825012118273</v>
      </c>
      <c r="W64" s="27">
        <f t="shared" si="184"/>
        <v>269.79156568104702</v>
      </c>
      <c r="X64" s="11">
        <v>2923.2</v>
      </c>
      <c r="Y64" s="11">
        <v>1114.3</v>
      </c>
      <c r="Z64" s="11">
        <v>2711.2</v>
      </c>
      <c r="AA64" s="11">
        <v>390.8</v>
      </c>
      <c r="AB64" s="11">
        <v>1578.6</v>
      </c>
      <c r="AC64" s="11">
        <v>130.6</v>
      </c>
      <c r="AD64" s="11">
        <v>2042.1</v>
      </c>
      <c r="AE64" s="11">
        <v>1923.1</v>
      </c>
      <c r="AF64" s="11">
        <v>2063</v>
      </c>
      <c r="AG64" s="11">
        <v>908.6</v>
      </c>
      <c r="AH64" s="11">
        <v>766.9</v>
      </c>
      <c r="AI64" s="11">
        <v>98.8</v>
      </c>
      <c r="AJ64" s="11">
        <v>292.8</v>
      </c>
      <c r="AK64" s="11">
        <v>342.6</v>
      </c>
      <c r="AL64" s="11">
        <v>80.3</v>
      </c>
      <c r="AM64" s="11">
        <v>546.1</v>
      </c>
      <c r="AN64" s="11">
        <v>41.7</v>
      </c>
      <c r="AO64" s="11">
        <v>64.900000000000006</v>
      </c>
    </row>
    <row r="65" spans="1:41" x14ac:dyDescent="0.25">
      <c r="B65" s="41"/>
      <c r="C65" s="54"/>
      <c r="D65" s="37" t="s">
        <v>86</v>
      </c>
      <c r="F65" s="72">
        <f>AVERAGE(F61:F64)</f>
        <v>0.38650244614420698</v>
      </c>
      <c r="G65" s="72">
        <f t="shared" ref="G65" si="185">AVERAGE(G61:G64)</f>
        <v>0.15649030760787599</v>
      </c>
      <c r="H65" s="72">
        <f t="shared" ref="H65" si="186">AVERAGE(H61:H64)</f>
        <v>0.1037802116230437</v>
      </c>
      <c r="I65" s="72">
        <f t="shared" ref="I65" si="187">AVERAGE(I61:I64)</f>
        <v>0.48993208596286142</v>
      </c>
      <c r="J65" s="72">
        <f t="shared" ref="J65" si="188">AVERAGE(J61:J64)</f>
        <v>0.15219487567256068</v>
      </c>
      <c r="K65" s="72">
        <f t="shared" ref="K65" si="189">AVERAGE(K61:K64)</f>
        <v>0.31306487090489427</v>
      </c>
      <c r="L65" s="72">
        <f t="shared" ref="L65" si="190">AVERAGE(L61:L64)</f>
        <v>0.1465774071778716</v>
      </c>
      <c r="M65" s="72">
        <f t="shared" ref="M65" si="191">AVERAGE(M61:M64)</f>
        <v>0.17731269429522623</v>
      </c>
      <c r="N65" s="14"/>
      <c r="O65" s="73">
        <f>AVERAGE(O61:O64)</f>
        <v>64.641382235260423</v>
      </c>
      <c r="P65" s="73">
        <f t="shared" ref="P65:W65" si="192">AVERAGE(P61:P64)</f>
        <v>44.943297357684173</v>
      </c>
      <c r="Q65" s="73">
        <f t="shared" si="192"/>
        <v>21.828973997343759</v>
      </c>
      <c r="R65" s="73">
        <f t="shared" si="192"/>
        <v>41.638266694439608</v>
      </c>
      <c r="S65" s="73">
        <f t="shared" si="192"/>
        <v>10.922949269314049</v>
      </c>
      <c r="T65" s="73">
        <f t="shared" si="192"/>
        <v>5.1002723366717575</v>
      </c>
      <c r="U65" s="73">
        <f t="shared" si="192"/>
        <v>5.3085576120449369</v>
      </c>
      <c r="V65" s="73">
        <f t="shared" si="192"/>
        <v>8.8440412889955962</v>
      </c>
      <c r="W65" s="73">
        <f t="shared" si="192"/>
        <v>203.22774079175429</v>
      </c>
    </row>
    <row r="66" spans="1:41" x14ac:dyDescent="0.25">
      <c r="B66" s="41"/>
      <c r="C66" s="54"/>
      <c r="D66" s="37" t="s">
        <v>33</v>
      </c>
      <c r="F66" s="52">
        <f>STDEV(F61:F64)</f>
        <v>1.3484598814500846E-2</v>
      </c>
      <c r="G66" s="52">
        <f t="shared" ref="G66:M66" si="193">STDEV(G61:G64)</f>
        <v>1.2531909888309975E-2</v>
      </c>
      <c r="H66" s="52">
        <f t="shared" si="193"/>
        <v>2.4647080327601021E-2</v>
      </c>
      <c r="I66" s="52">
        <f t="shared" si="193"/>
        <v>2.6939172237103362E-2</v>
      </c>
      <c r="J66" s="52">
        <f t="shared" si="193"/>
        <v>2.0699086963014816E-2</v>
      </c>
      <c r="K66" s="52">
        <f t="shared" si="193"/>
        <v>4.5798229031890542E-2</v>
      </c>
      <c r="L66" s="52">
        <f t="shared" si="193"/>
        <v>4.0393822992971548E-2</v>
      </c>
      <c r="M66" s="52">
        <f t="shared" si="193"/>
        <v>0.10469060689026059</v>
      </c>
      <c r="N66" s="14"/>
      <c r="O66" s="64">
        <f>STDEV(O61:O64)</f>
        <v>10.997569341101128</v>
      </c>
      <c r="P66" s="64">
        <f t="shared" ref="P66:W66" si="194">STDEV(P61:P64)</f>
        <v>10.247369270097892</v>
      </c>
      <c r="Q66" s="64">
        <f t="shared" si="194"/>
        <v>7.8872238682028852</v>
      </c>
      <c r="R66" s="64">
        <f t="shared" si="194"/>
        <v>8.9248563387719191</v>
      </c>
      <c r="S66" s="64">
        <f t="shared" si="194"/>
        <v>3.9738380937820996</v>
      </c>
      <c r="T66" s="64">
        <f t="shared" si="194"/>
        <v>1.5596069083433235</v>
      </c>
      <c r="U66" s="64">
        <f t="shared" si="194"/>
        <v>1.4927719763323959</v>
      </c>
      <c r="V66" s="64">
        <f t="shared" si="194"/>
        <v>2.2577280780305267</v>
      </c>
      <c r="W66" s="64">
        <f t="shared" si="194"/>
        <v>45.724460320430282</v>
      </c>
    </row>
    <row r="67" spans="1:41" x14ac:dyDescent="0.25">
      <c r="D67" s="37" t="s">
        <v>34</v>
      </c>
      <c r="F67" s="74">
        <f>(F66/F65)*100</f>
        <v>3.4888780003916562</v>
      </c>
      <c r="G67" s="74">
        <f t="shared" ref="G67" si="195">(G66/G65)*100</f>
        <v>8.0081061120486012</v>
      </c>
      <c r="H67" s="74">
        <f t="shared" ref="H67" si="196">(H66/H65)*100</f>
        <v>23.749306290803808</v>
      </c>
      <c r="I67" s="74">
        <f t="shared" ref="I67" si="197">(I66/I65)*100</f>
        <v>5.4985523522428466</v>
      </c>
      <c r="J67" s="74">
        <f t="shared" ref="J67" si="198">(J66/J65)*100</f>
        <v>13.600383634169011</v>
      </c>
      <c r="K67" s="74">
        <f t="shared" ref="K67" si="199">(K66/K65)*100</f>
        <v>14.62899011936844</v>
      </c>
      <c r="L67" s="74">
        <f t="shared" ref="L67" si="200">(L66/L65)*100</f>
        <v>27.558014410743169</v>
      </c>
      <c r="M67" s="74">
        <f t="shared" ref="M67" si="201">(M66/M65)*100</f>
        <v>59.042928260934545</v>
      </c>
      <c r="N67" s="14"/>
      <c r="O67" s="75">
        <f>(O66/O65)*100</f>
        <v>17.013202627808603</v>
      </c>
      <c r="P67" s="75">
        <f t="shared" ref="P67:W67" si="202">(P66/P65)*100</f>
        <v>22.800661884114852</v>
      </c>
      <c r="Q67" s="75">
        <f t="shared" si="202"/>
        <v>36.131903721918562</v>
      </c>
      <c r="R67" s="75">
        <f t="shared" si="202"/>
        <v>21.434264793648936</v>
      </c>
      <c r="S67" s="75">
        <f t="shared" si="202"/>
        <v>36.380633067168432</v>
      </c>
      <c r="T67" s="75">
        <f t="shared" si="202"/>
        <v>30.578894721552519</v>
      </c>
      <c r="U67" s="75">
        <f t="shared" si="202"/>
        <v>28.120105034658511</v>
      </c>
      <c r="V67" s="75">
        <f t="shared" si="202"/>
        <v>25.528239910410157</v>
      </c>
      <c r="W67" s="75">
        <f t="shared" si="202"/>
        <v>22.499123467245418</v>
      </c>
    </row>
    <row r="69" spans="1:41" x14ac:dyDescent="0.25">
      <c r="A69" t="s">
        <v>79</v>
      </c>
      <c r="B69" t="s">
        <v>44</v>
      </c>
      <c r="C69" s="25" t="s">
        <v>85</v>
      </c>
      <c r="D69" s="34" t="s">
        <v>35</v>
      </c>
      <c r="E69" s="33">
        <v>25</v>
      </c>
      <c r="F69" s="28">
        <f t="shared" ref="F69:F74" si="203">(Y69/X69)</f>
        <v>0.51981489422527161</v>
      </c>
      <c r="G69" s="29">
        <f t="shared" ref="G69:G74" si="204">(AA69/Z69)</f>
        <v>0.21372367040593981</v>
      </c>
      <c r="H69" s="29">
        <f t="shared" ref="H69:H74" si="205">(AC69/AB69)</f>
        <v>0.15986345497379681</v>
      </c>
      <c r="I69" s="29">
        <f t="shared" ref="I69:I74" si="206">(AG69/AE69)</f>
        <v>0.52316305951055053</v>
      </c>
      <c r="J69" s="29">
        <f t="shared" ref="J69:J74" si="207">(AI69/AH69)</f>
        <v>0.2124384236453202</v>
      </c>
      <c r="K69" s="29">
        <f t="shared" ref="K69:K74" si="208">(AL69/AJ69)</f>
        <v>0.58165829145728642</v>
      </c>
      <c r="L69" s="30">
        <f t="shared" ref="L69:L74" si="209">(AN69/AK69)</f>
        <v>0.3128348474260424</v>
      </c>
      <c r="M69" s="31">
        <f t="shared" ref="M69:M74" si="210">(AO69/AM69)</f>
        <v>0.52967731148637354</v>
      </c>
      <c r="N69" s="32">
        <f t="shared" ref="N69:N74" si="211">(AB69/X69)</f>
        <v>0.37162307032590053</v>
      </c>
      <c r="O69" s="11">
        <f t="shared" ref="O69:O74" si="212">((Y69+X69)/AF69)*40</f>
        <v>163.51595540176857</v>
      </c>
      <c r="P69" s="11">
        <f t="shared" ref="P69:P74" si="213">((AA69+Z69)/AF69)*40</f>
        <v>115.64206074586696</v>
      </c>
      <c r="Q69" s="11">
        <f t="shared" ref="Q69:Q74" si="214">((AC69+AB69)/AF69)*40</f>
        <v>46.374471357170314</v>
      </c>
      <c r="R69" s="11">
        <f t="shared" ref="R69:R74" si="215">((AE69+AG69)/AF69)*40</f>
        <v>97.272202998846609</v>
      </c>
      <c r="S69" s="11">
        <f t="shared" ref="S69:S74" si="216">((AH69+AI69)/AF69)*40</f>
        <v>22.71049596309112</v>
      </c>
      <c r="T69" s="11">
        <f t="shared" ref="T69:T74" si="217">((AJ69+AL69)/AF69)*40</f>
        <v>7.2606689734717422</v>
      </c>
      <c r="U69" s="11">
        <f t="shared" ref="U69:U74" si="218">((AK69+AN69)/AF69)*40</f>
        <v>10.83429450211457</v>
      </c>
      <c r="V69" s="26">
        <f t="shared" ref="V69:V74" si="219">((AM69+AO69)/AF69)*40</f>
        <v>17.587466359092655</v>
      </c>
      <c r="W69" s="27">
        <f t="shared" ref="W69:W74" si="220">SUM(O69:V69)</f>
        <v>481.19761630142256</v>
      </c>
      <c r="X69" s="11">
        <v>5596.8</v>
      </c>
      <c r="Y69" s="11">
        <v>2909.3</v>
      </c>
      <c r="Z69" s="11">
        <v>4956.3999999999996</v>
      </c>
      <c r="AA69" s="11">
        <v>1059.3</v>
      </c>
      <c r="AB69" s="11">
        <v>2079.9</v>
      </c>
      <c r="AC69" s="11">
        <v>332.5</v>
      </c>
      <c r="AD69" s="11">
        <v>2751.3</v>
      </c>
      <c r="AE69" s="11">
        <v>3322.1</v>
      </c>
      <c r="AF69" s="11">
        <v>2080.8000000000002</v>
      </c>
      <c r="AG69" s="11">
        <v>1738</v>
      </c>
      <c r="AH69" s="11">
        <v>974.4</v>
      </c>
      <c r="AI69" s="11">
        <v>207</v>
      </c>
      <c r="AJ69" s="11">
        <v>238.8</v>
      </c>
      <c r="AK69" s="11">
        <v>429.3</v>
      </c>
      <c r="AL69" s="11">
        <v>138.9</v>
      </c>
      <c r="AM69" s="11">
        <v>598.1</v>
      </c>
      <c r="AN69" s="11">
        <v>134.30000000000001</v>
      </c>
      <c r="AO69" s="11">
        <v>316.8</v>
      </c>
    </row>
    <row r="70" spans="1:41" x14ac:dyDescent="0.25">
      <c r="A70" s="35" t="s">
        <v>80</v>
      </c>
      <c r="B70" t="s">
        <v>44</v>
      </c>
      <c r="C70" s="25" t="s">
        <v>85</v>
      </c>
      <c r="D70" s="34" t="s">
        <v>35</v>
      </c>
      <c r="E70" s="33">
        <v>25</v>
      </c>
      <c r="F70" s="28">
        <f t="shared" si="203"/>
        <v>0.5278868653983112</v>
      </c>
      <c r="G70" s="29">
        <f t="shared" si="204"/>
        <v>0.20809431320294502</v>
      </c>
      <c r="H70" s="29">
        <f t="shared" si="205"/>
        <v>0.23999063451182392</v>
      </c>
      <c r="I70" s="29">
        <f t="shared" si="206"/>
        <v>0.55525606469002697</v>
      </c>
      <c r="J70" s="29">
        <f t="shared" si="207"/>
        <v>0.22170542635658916</v>
      </c>
      <c r="K70" s="29">
        <f t="shared" si="208"/>
        <v>0.42153377348908072</v>
      </c>
      <c r="L70" s="30">
        <f t="shared" si="209"/>
        <v>0.32019977802441735</v>
      </c>
      <c r="M70" s="31">
        <f t="shared" si="210"/>
        <v>0.4632713026444662</v>
      </c>
      <c r="N70" s="32">
        <f t="shared" si="211"/>
        <v>0.26071828263302471</v>
      </c>
      <c r="O70" s="11">
        <f t="shared" si="212"/>
        <v>143.32506203473946</v>
      </c>
      <c r="P70" s="11">
        <f t="shared" si="213"/>
        <v>102.10345485779729</v>
      </c>
      <c r="Q70" s="11">
        <f t="shared" si="214"/>
        <v>30.326398167589236</v>
      </c>
      <c r="R70" s="11">
        <f t="shared" si="215"/>
        <v>82.601641534644017</v>
      </c>
      <c r="S70" s="11">
        <f t="shared" si="216"/>
        <v>19.553349875930522</v>
      </c>
      <c r="T70" s="11">
        <f t="shared" si="217"/>
        <v>5.342622637907998</v>
      </c>
      <c r="U70" s="11">
        <f t="shared" si="218"/>
        <v>9.0818858560794027</v>
      </c>
      <c r="V70" s="26">
        <f t="shared" si="219"/>
        <v>14.258446268371827</v>
      </c>
      <c r="W70" s="27">
        <f t="shared" si="220"/>
        <v>406.59286123305975</v>
      </c>
      <c r="X70" s="11">
        <v>4914.5</v>
      </c>
      <c r="Y70" s="11">
        <v>2594.3000000000002</v>
      </c>
      <c r="Z70" s="11">
        <v>4427.8</v>
      </c>
      <c r="AA70" s="11">
        <v>921.4</v>
      </c>
      <c r="AB70" s="11">
        <v>1281.3</v>
      </c>
      <c r="AC70" s="11">
        <v>307.5</v>
      </c>
      <c r="AD70" s="11">
        <v>2591.8000000000002</v>
      </c>
      <c r="AE70" s="11">
        <v>2782.5</v>
      </c>
      <c r="AF70" s="11">
        <v>2095.6</v>
      </c>
      <c r="AG70" s="11">
        <v>1545</v>
      </c>
      <c r="AH70" s="11">
        <v>838.5</v>
      </c>
      <c r="AI70" s="11">
        <v>185.9</v>
      </c>
      <c r="AJ70" s="11">
        <v>196.9</v>
      </c>
      <c r="AK70" s="11">
        <v>360.4</v>
      </c>
      <c r="AL70" s="11">
        <v>83</v>
      </c>
      <c r="AM70" s="11">
        <v>510.5</v>
      </c>
      <c r="AN70" s="11">
        <v>115.4</v>
      </c>
      <c r="AO70" s="11">
        <v>236.5</v>
      </c>
    </row>
    <row r="71" spans="1:41" x14ac:dyDescent="0.25">
      <c r="A71" t="s">
        <v>81</v>
      </c>
      <c r="B71" t="s">
        <v>44</v>
      </c>
      <c r="C71" s="25" t="s">
        <v>85</v>
      </c>
      <c r="D71" s="34" t="s">
        <v>35</v>
      </c>
      <c r="E71" s="33">
        <v>25</v>
      </c>
      <c r="F71" s="28">
        <f t="shared" si="203"/>
        <v>0.50737452167775021</v>
      </c>
      <c r="G71" s="29">
        <f t="shared" si="204"/>
        <v>0.19744223924714965</v>
      </c>
      <c r="H71" s="29">
        <f t="shared" si="205"/>
        <v>0.1842152466367713</v>
      </c>
      <c r="I71" s="29">
        <f t="shared" si="206"/>
        <v>0.52377947525738955</v>
      </c>
      <c r="J71" s="29">
        <f t="shared" si="207"/>
        <v>0.19633046542966726</v>
      </c>
      <c r="K71" s="29">
        <f t="shared" si="208"/>
        <v>0.33228070175438595</v>
      </c>
      <c r="L71" s="30">
        <f t="shared" si="209"/>
        <v>0.26464160839160839</v>
      </c>
      <c r="M71" s="31">
        <f t="shared" si="210"/>
        <v>0.35498401627433884</v>
      </c>
      <c r="N71" s="32">
        <f t="shared" si="211"/>
        <v>0.31067726715458632</v>
      </c>
      <c r="O71" s="11">
        <f t="shared" si="212"/>
        <v>155.5826103628433</v>
      </c>
      <c r="P71" s="11">
        <f t="shared" si="213"/>
        <v>114.17341705411494</v>
      </c>
      <c r="Q71" s="11">
        <f t="shared" si="214"/>
        <v>37.973445813162051</v>
      </c>
      <c r="R71" s="11">
        <f t="shared" si="215"/>
        <v>87.966256051382828</v>
      </c>
      <c r="S71" s="11">
        <f t="shared" si="216"/>
        <v>22.127210851747115</v>
      </c>
      <c r="T71" s="11">
        <f t="shared" si="217"/>
        <v>7.2798734601926851</v>
      </c>
      <c r="U71" s="11">
        <f t="shared" si="218"/>
        <v>11.095240377702151</v>
      </c>
      <c r="V71" s="26">
        <f t="shared" si="219"/>
        <v>17.878540957676268</v>
      </c>
      <c r="W71" s="27">
        <f t="shared" si="220"/>
        <v>454.07659492882129</v>
      </c>
      <c r="X71" s="11">
        <v>5383.4</v>
      </c>
      <c r="Y71" s="11">
        <v>2731.4</v>
      </c>
      <c r="Z71" s="11">
        <v>4973.1000000000004</v>
      </c>
      <c r="AA71" s="11">
        <v>981.9</v>
      </c>
      <c r="AB71" s="11">
        <v>1672.5</v>
      </c>
      <c r="AC71" s="11">
        <v>308.10000000000002</v>
      </c>
      <c r="AD71" s="11">
        <v>2759.3</v>
      </c>
      <c r="AE71" s="11">
        <v>3011</v>
      </c>
      <c r="AF71" s="11">
        <v>2086.3000000000002</v>
      </c>
      <c r="AG71" s="11">
        <v>1577.1</v>
      </c>
      <c r="AH71" s="11">
        <v>964.7</v>
      </c>
      <c r="AI71" s="11">
        <v>189.4</v>
      </c>
      <c r="AJ71" s="11">
        <v>285</v>
      </c>
      <c r="AK71" s="11">
        <v>457.6</v>
      </c>
      <c r="AL71" s="11">
        <v>94.7</v>
      </c>
      <c r="AM71" s="11">
        <v>688.2</v>
      </c>
      <c r="AN71" s="11">
        <v>121.1</v>
      </c>
      <c r="AO71" s="11">
        <v>244.3</v>
      </c>
    </row>
    <row r="72" spans="1:41" x14ac:dyDescent="0.25">
      <c r="A72" s="55" t="s">
        <v>82</v>
      </c>
      <c r="B72" s="55" t="s">
        <v>44</v>
      </c>
      <c r="C72" s="56" t="s">
        <v>85</v>
      </c>
      <c r="D72" s="57" t="s">
        <v>35</v>
      </c>
      <c r="E72" s="56">
        <v>25</v>
      </c>
      <c r="F72" s="58">
        <f t="shared" si="203"/>
        <v>0.47577444682369741</v>
      </c>
      <c r="G72" s="59">
        <f t="shared" si="204"/>
        <v>0.17766335946313386</v>
      </c>
      <c r="H72" s="59">
        <f t="shared" si="205"/>
        <v>0.12159879902420717</v>
      </c>
      <c r="I72" s="59">
        <f t="shared" si="206"/>
        <v>0.46080482701571701</v>
      </c>
      <c r="J72" s="59">
        <f t="shared" si="207"/>
        <v>0.16918387141471525</v>
      </c>
      <c r="K72" s="59">
        <f t="shared" si="208"/>
        <v>0.29248886059834506</v>
      </c>
      <c r="L72" s="60">
        <f t="shared" si="209"/>
        <v>0.14066749072929544</v>
      </c>
      <c r="M72" s="61">
        <f t="shared" si="210"/>
        <v>0.35678782230506367</v>
      </c>
      <c r="N72" s="62">
        <f t="shared" si="211"/>
        <v>0.4564453961456103</v>
      </c>
      <c r="O72" s="11">
        <f t="shared" si="212"/>
        <v>102.15722120658134</v>
      </c>
      <c r="P72" s="11">
        <f t="shared" si="213"/>
        <v>80.464449824596073</v>
      </c>
      <c r="Q72" s="11">
        <f t="shared" si="214"/>
        <v>35.438509807796827</v>
      </c>
      <c r="R72" s="11">
        <f t="shared" si="215"/>
        <v>59.332970996590731</v>
      </c>
      <c r="S72" s="11">
        <f t="shared" si="216"/>
        <v>16.676713276347645</v>
      </c>
      <c r="T72" s="11">
        <f t="shared" si="217"/>
        <v>8.0260882454666742</v>
      </c>
      <c r="U72" s="11">
        <f t="shared" si="218"/>
        <v>9.1190276199416971</v>
      </c>
      <c r="V72" s="26">
        <f t="shared" si="219"/>
        <v>17.263698799347793</v>
      </c>
      <c r="W72" s="27">
        <f t="shared" si="220"/>
        <v>328.47867977666874</v>
      </c>
      <c r="X72" s="11">
        <v>3502.5</v>
      </c>
      <c r="Y72" s="11">
        <v>1666.4</v>
      </c>
      <c r="Z72" s="11">
        <v>3457.1</v>
      </c>
      <c r="AA72" s="11">
        <v>614.20000000000005</v>
      </c>
      <c r="AB72" s="11">
        <v>1598.7</v>
      </c>
      <c r="AC72" s="11">
        <v>194.4</v>
      </c>
      <c r="AD72" s="11">
        <v>1980.2</v>
      </c>
      <c r="AE72" s="11">
        <v>2055.1</v>
      </c>
      <c r="AF72" s="11">
        <v>2023.9</v>
      </c>
      <c r="AG72" s="11">
        <v>947</v>
      </c>
      <c r="AH72" s="11">
        <v>721.7</v>
      </c>
      <c r="AI72" s="11">
        <v>122.1</v>
      </c>
      <c r="AJ72" s="11">
        <v>314.2</v>
      </c>
      <c r="AK72" s="11">
        <v>404.5</v>
      </c>
      <c r="AL72" s="11">
        <v>91.9</v>
      </c>
      <c r="AM72" s="11">
        <v>643.79999999999995</v>
      </c>
      <c r="AN72" s="11">
        <v>56.9</v>
      </c>
      <c r="AO72" s="11">
        <v>229.7</v>
      </c>
    </row>
    <row r="73" spans="1:41" x14ac:dyDescent="0.25">
      <c r="A73" t="s">
        <v>83</v>
      </c>
      <c r="B73" t="s">
        <v>44</v>
      </c>
      <c r="C73" s="25" t="s">
        <v>85</v>
      </c>
      <c r="D73" s="34" t="s">
        <v>35</v>
      </c>
      <c r="E73" s="33">
        <v>25</v>
      </c>
      <c r="F73" s="28">
        <f t="shared" si="203"/>
        <v>0.52059501953584708</v>
      </c>
      <c r="G73" s="29">
        <f t="shared" si="204"/>
        <v>0.20377182529402624</v>
      </c>
      <c r="H73" s="29">
        <f t="shared" si="205"/>
        <v>0.2301880003598093</v>
      </c>
      <c r="I73" s="29">
        <f t="shared" si="206"/>
        <v>0.52767151236929366</v>
      </c>
      <c r="J73" s="29">
        <f t="shared" si="207"/>
        <v>0.21949140502912345</v>
      </c>
      <c r="K73" s="29">
        <f t="shared" si="208"/>
        <v>0.3808621506395074</v>
      </c>
      <c r="L73" s="30">
        <f t="shared" si="209"/>
        <v>0.22455001475361464</v>
      </c>
      <c r="M73" s="31">
        <f t="shared" si="210"/>
        <v>0.29119086460032628</v>
      </c>
      <c r="N73" s="32">
        <f t="shared" si="211"/>
        <v>0.2616626653485854</v>
      </c>
      <c r="O73" s="11">
        <f t="shared" si="212"/>
        <v>127.4114978798935</v>
      </c>
      <c r="P73" s="11">
        <f t="shared" si="213"/>
        <v>91.643822108273341</v>
      </c>
      <c r="Q73" s="11">
        <f t="shared" si="214"/>
        <v>26.971699043486836</v>
      </c>
      <c r="R73" s="11">
        <f t="shared" si="215"/>
        <v>70.880583768859083</v>
      </c>
      <c r="S73" s="11">
        <f t="shared" si="216"/>
        <v>16.929296913519376</v>
      </c>
      <c r="T73" s="11">
        <f t="shared" si="217"/>
        <v>5.7489399467508129</v>
      </c>
      <c r="U73" s="11">
        <f t="shared" si="218"/>
        <v>8.1845971797653085</v>
      </c>
      <c r="V73" s="26">
        <f t="shared" si="219"/>
        <v>12.487920323439504</v>
      </c>
      <c r="W73" s="27">
        <f t="shared" si="220"/>
        <v>360.25835716398774</v>
      </c>
      <c r="X73" s="11">
        <v>4248.6000000000004</v>
      </c>
      <c r="Y73" s="11">
        <v>2211.8000000000002</v>
      </c>
      <c r="Z73" s="11">
        <v>3860.2</v>
      </c>
      <c r="AA73" s="11">
        <v>786.6</v>
      </c>
      <c r="AB73" s="11">
        <v>1111.7</v>
      </c>
      <c r="AC73" s="11">
        <v>255.9</v>
      </c>
      <c r="AD73" s="11">
        <v>2075.4</v>
      </c>
      <c r="AE73" s="11">
        <v>2352.6</v>
      </c>
      <c r="AF73" s="11">
        <v>2028.2</v>
      </c>
      <c r="AG73" s="11">
        <v>1241.4000000000001</v>
      </c>
      <c r="AH73" s="11">
        <v>703.9</v>
      </c>
      <c r="AI73" s="11">
        <v>154.5</v>
      </c>
      <c r="AJ73" s="11">
        <v>211.1</v>
      </c>
      <c r="AK73" s="11">
        <v>338.9</v>
      </c>
      <c r="AL73" s="11">
        <v>80.400000000000006</v>
      </c>
      <c r="AM73" s="11">
        <v>490.4</v>
      </c>
      <c r="AN73" s="11">
        <v>76.099999999999994</v>
      </c>
      <c r="AO73" s="11">
        <v>142.80000000000001</v>
      </c>
    </row>
    <row r="74" spans="1:41" x14ac:dyDescent="0.25">
      <c r="A74" t="s">
        <v>84</v>
      </c>
      <c r="B74" t="s">
        <v>44</v>
      </c>
      <c r="C74" s="25" t="s">
        <v>85</v>
      </c>
      <c r="D74" s="34" t="s">
        <v>35</v>
      </c>
      <c r="E74" s="33">
        <v>25</v>
      </c>
      <c r="F74" s="38">
        <f t="shared" si="203"/>
        <v>0.52659627953745602</v>
      </c>
      <c r="G74" s="39">
        <f t="shared" si="204"/>
        <v>0.20977020729551665</v>
      </c>
      <c r="H74" s="39">
        <f t="shared" si="205"/>
        <v>0.22145123984723791</v>
      </c>
      <c r="I74" s="39">
        <f t="shared" si="206"/>
        <v>0.5602921714343887</v>
      </c>
      <c r="J74" s="39">
        <f t="shared" si="207"/>
        <v>0.22076811222307763</v>
      </c>
      <c r="K74" s="39">
        <f t="shared" si="208"/>
        <v>0.29659153380978559</v>
      </c>
      <c r="L74" s="39">
        <f t="shared" si="209"/>
        <v>0.22421367070813564</v>
      </c>
      <c r="M74" s="40">
        <f t="shared" si="210"/>
        <v>0.2654073199527745</v>
      </c>
      <c r="N74" s="32">
        <f t="shared" si="211"/>
        <v>0.26705451411333764</v>
      </c>
      <c r="O74" s="11">
        <f t="shared" si="212"/>
        <v>204.98408718294914</v>
      </c>
      <c r="P74" s="11">
        <f t="shared" si="213"/>
        <v>145.2097598611245</v>
      </c>
      <c r="Q74" s="11">
        <f t="shared" si="214"/>
        <v>43.799787829105981</v>
      </c>
      <c r="R74" s="11">
        <f t="shared" si="215"/>
        <v>118.25055453756389</v>
      </c>
      <c r="S74" s="11">
        <f t="shared" si="216"/>
        <v>27.528209084771909</v>
      </c>
      <c r="T74" s="11">
        <f t="shared" si="217"/>
        <v>9.0982737004532748</v>
      </c>
      <c r="U74" s="11">
        <f t="shared" si="218"/>
        <v>13.438132896132704</v>
      </c>
      <c r="V74" s="26">
        <f t="shared" si="219"/>
        <v>20.673160381907607</v>
      </c>
      <c r="W74" s="27">
        <f t="shared" si="220"/>
        <v>582.98196547400903</v>
      </c>
      <c r="X74" s="11">
        <v>6961.5</v>
      </c>
      <c r="Y74" s="11">
        <v>3665.9</v>
      </c>
      <c r="Z74" s="11">
        <v>6223</v>
      </c>
      <c r="AA74" s="11">
        <v>1305.4000000000001</v>
      </c>
      <c r="AB74" s="11">
        <v>1859.1</v>
      </c>
      <c r="AC74" s="11">
        <v>411.7</v>
      </c>
      <c r="AD74" s="11">
        <v>3537.3</v>
      </c>
      <c r="AE74" s="11">
        <v>3929.2</v>
      </c>
      <c r="AF74" s="11">
        <v>2073.8000000000002</v>
      </c>
      <c r="AG74" s="11">
        <v>2201.5</v>
      </c>
      <c r="AH74" s="11">
        <v>1169.0999999999999</v>
      </c>
      <c r="AI74" s="11">
        <v>258.10000000000002</v>
      </c>
      <c r="AJ74" s="11">
        <v>363.8</v>
      </c>
      <c r="AK74" s="11">
        <v>569.1</v>
      </c>
      <c r="AL74" s="11">
        <v>107.9</v>
      </c>
      <c r="AM74" s="11">
        <v>847</v>
      </c>
      <c r="AN74" s="11">
        <v>127.6</v>
      </c>
      <c r="AO74" s="11">
        <v>224.8</v>
      </c>
    </row>
    <row r="75" spans="1:41" x14ac:dyDescent="0.25">
      <c r="B75" s="41"/>
      <c r="C75" s="54"/>
      <c r="D75" s="37" t="s">
        <v>86</v>
      </c>
      <c r="F75" s="72">
        <f>AVERAGE(F69:F71,F73:F74)</f>
        <v>0.52045351607492718</v>
      </c>
      <c r="G75" s="72">
        <f t="shared" ref="G75:M75" si="221">AVERAGE(G69:G71,G73:G74)</f>
        <v>0.20656045108911547</v>
      </c>
      <c r="H75" s="72">
        <f t="shared" si="221"/>
        <v>0.20714171526588787</v>
      </c>
      <c r="I75" s="72">
        <f t="shared" si="221"/>
        <v>0.5380324566523299</v>
      </c>
      <c r="J75" s="72">
        <f t="shared" si="221"/>
        <v>0.21414676653675552</v>
      </c>
      <c r="K75" s="72">
        <f t="shared" si="221"/>
        <v>0.40258529023000927</v>
      </c>
      <c r="L75" s="72">
        <f t="shared" si="221"/>
        <v>0.26928798386076369</v>
      </c>
      <c r="M75" s="72">
        <f t="shared" si="221"/>
        <v>0.38090616299165581</v>
      </c>
      <c r="N75" s="14"/>
      <c r="O75" s="73">
        <f>AVERAGE(O69:O71,O73:O74)</f>
        <v>158.96384257243878</v>
      </c>
      <c r="P75" s="73">
        <f t="shared" ref="P75:W75" si="222">AVERAGE(P69:P71,P73:P74)</f>
        <v>113.75450292543542</v>
      </c>
      <c r="Q75" s="73">
        <f t="shared" si="222"/>
        <v>37.08916044210288</v>
      </c>
      <c r="R75" s="73">
        <f t="shared" si="222"/>
        <v>91.39424777825927</v>
      </c>
      <c r="S75" s="73">
        <f t="shared" si="222"/>
        <v>21.769712537812005</v>
      </c>
      <c r="T75" s="73">
        <f t="shared" si="222"/>
        <v>6.9460757437553031</v>
      </c>
      <c r="U75" s="73">
        <f t="shared" si="222"/>
        <v>10.526830162358825</v>
      </c>
      <c r="V75" s="73">
        <f t="shared" si="222"/>
        <v>16.577106858097572</v>
      </c>
      <c r="W75" s="73">
        <f t="shared" si="222"/>
        <v>457.02147902026007</v>
      </c>
    </row>
    <row r="76" spans="1:41" x14ac:dyDescent="0.25">
      <c r="B76" s="41"/>
      <c r="C76" s="54"/>
      <c r="D76" s="37" t="s">
        <v>33</v>
      </c>
      <c r="F76" s="52">
        <f>STDEV(F69:F71,F73:F74)</f>
        <v>8.131361827174605E-3</v>
      </c>
      <c r="G76" s="52">
        <f t="shared" ref="G76:M76" si="223">STDEV(G69:G71,G73:G74)</f>
        <v>6.222644130305475E-3</v>
      </c>
      <c r="H76" s="52">
        <f t="shared" si="223"/>
        <v>3.3822337685504279E-2</v>
      </c>
      <c r="I76" s="52">
        <f t="shared" si="223"/>
        <v>1.8191640885688982E-2</v>
      </c>
      <c r="J76" s="52">
        <f t="shared" si="223"/>
        <v>1.0605184323681001E-2</v>
      </c>
      <c r="K76" s="52">
        <f t="shared" si="223"/>
        <v>0.11076494384599796</v>
      </c>
      <c r="L76" s="52">
        <f t="shared" si="223"/>
        <v>4.6214468790490869E-2</v>
      </c>
      <c r="M76" s="52">
        <f t="shared" si="223"/>
        <v>0.11289114895958845</v>
      </c>
      <c r="N76" s="14"/>
      <c r="O76" s="64">
        <f>STDEV(O69:O71,O73:O74)</f>
        <v>29.112451325768202</v>
      </c>
      <c r="P76" s="64">
        <f t="shared" ref="P76:W76" si="224">STDEV(P69:P71,P73:P74)</f>
        <v>20.110946520090174</v>
      </c>
      <c r="Q76" s="64">
        <f t="shared" si="224"/>
        <v>8.3685341916641516</v>
      </c>
      <c r="R76" s="64">
        <f t="shared" si="224"/>
        <v>17.788219649886752</v>
      </c>
      <c r="S76" s="64">
        <f t="shared" si="224"/>
        <v>3.9533229011799231</v>
      </c>
      <c r="T76" s="64">
        <f t="shared" si="224"/>
        <v>1.4871568376955187</v>
      </c>
      <c r="U76" s="64">
        <f t="shared" si="224"/>
        <v>2.0289915902860276</v>
      </c>
      <c r="V76" s="64">
        <f t="shared" si="224"/>
        <v>3.2245094569674353</v>
      </c>
      <c r="W76" s="64">
        <f t="shared" si="224"/>
        <v>84.210078593827191</v>
      </c>
    </row>
    <row r="77" spans="1:41" x14ac:dyDescent="0.25">
      <c r="D77" s="37" t="s">
        <v>34</v>
      </c>
      <c r="F77" s="74">
        <f>(F76/F75)*100</f>
        <v>1.5623608210966475</v>
      </c>
      <c r="G77" s="74">
        <f t="shared" ref="G77:M77" si="225">(G76/G75)*100</f>
        <v>3.0125051032256254</v>
      </c>
      <c r="H77" s="74">
        <f t="shared" si="225"/>
        <v>16.328115098443501</v>
      </c>
      <c r="I77" s="74">
        <f t="shared" si="225"/>
        <v>3.3811419108204843</v>
      </c>
      <c r="J77" s="74">
        <f t="shared" si="225"/>
        <v>4.9522972002758481</v>
      </c>
      <c r="K77" s="74">
        <f t="shared" si="225"/>
        <v>27.513410582566134</v>
      </c>
      <c r="L77" s="74">
        <f t="shared" si="225"/>
        <v>17.161727058117165</v>
      </c>
      <c r="M77" s="74">
        <f t="shared" si="225"/>
        <v>29.637522289725059</v>
      </c>
      <c r="N77" s="14"/>
      <c r="O77" s="75">
        <f>(O76/O75)*100</f>
        <v>18.313882487146</v>
      </c>
      <c r="P77" s="75">
        <f t="shared" ref="P77:W77" si="226">(P76/P75)*100</f>
        <v>17.679253130992656</v>
      </c>
      <c r="Q77" s="75">
        <f t="shared" si="226"/>
        <v>22.563288281296217</v>
      </c>
      <c r="R77" s="75">
        <f t="shared" si="226"/>
        <v>19.463172007328659</v>
      </c>
      <c r="S77" s="75">
        <f t="shared" si="226"/>
        <v>18.15973864750562</v>
      </c>
      <c r="T77" s="75">
        <f t="shared" si="226"/>
        <v>21.410029094953508</v>
      </c>
      <c r="U77" s="75">
        <f t="shared" si="226"/>
        <v>19.274478252163387</v>
      </c>
      <c r="V77" s="75">
        <f t="shared" si="226"/>
        <v>19.451581536933446</v>
      </c>
      <c r="W77" s="75">
        <f t="shared" si="226"/>
        <v>18.425847024597743</v>
      </c>
    </row>
    <row r="78" spans="1:41" x14ac:dyDescent="0.25">
      <c r="D78" s="37"/>
      <c r="F78" s="53"/>
      <c r="G78" s="53"/>
      <c r="H78" s="53"/>
      <c r="I78" s="53"/>
      <c r="J78" s="53"/>
      <c r="K78" s="53"/>
      <c r="L78" s="53"/>
      <c r="M78" s="53"/>
    </row>
    <row r="79" spans="1:41" x14ac:dyDescent="0.25">
      <c r="A79" s="71">
        <v>21597</v>
      </c>
      <c r="D79" s="70" t="s">
        <v>101</v>
      </c>
      <c r="F79" s="28">
        <f t="shared" ref="F79:F84" si="227">(Y79/X79)</f>
        <v>0.40603872298878096</v>
      </c>
      <c r="G79" s="29">
        <f t="shared" ref="G79:G84" si="228">(AA79/Z79)</f>
        <v>0.21777333473639904</v>
      </c>
      <c r="H79" s="29">
        <f t="shared" ref="H79:H84" si="229">(AC79/AB79)</f>
        <v>0.46579430670339761</v>
      </c>
      <c r="I79" s="29">
        <f t="shared" ref="I79:I84" si="230">(AG79/AE79)</f>
        <v>0.44147015083917573</v>
      </c>
      <c r="J79" s="29">
        <f t="shared" ref="J79:J84" si="231">(AI79/AH79)</f>
        <v>0.12260216847372811</v>
      </c>
      <c r="K79" s="29">
        <f t="shared" ref="K79:K84" si="232">(AL79/AJ79)</f>
        <v>0.25401129943502826</v>
      </c>
      <c r="L79" s="30">
        <f t="shared" ref="L79:L84" si="233">(AN79/AK79)</f>
        <v>0.16518012278466351</v>
      </c>
      <c r="M79" s="31">
        <f t="shared" ref="M79:M84" si="234">(AO79/AM79)</f>
        <v>0.28715514684070004</v>
      </c>
      <c r="N79" s="32">
        <f t="shared" ref="N79:N84" si="235">(AB79/X79)</f>
        <v>8.0246117569036352E-2</v>
      </c>
      <c r="O79" s="11">
        <f>((Y79+X79)/AF79)*200</f>
        <v>1436.8222891566263</v>
      </c>
      <c r="P79" s="11">
        <f>((AA79+Z79)/AF79)*200</f>
        <v>435.71159638554218</v>
      </c>
      <c r="Q79" s="11">
        <f>((AC79+AB79)/AF79)*200</f>
        <v>120.19954819277108</v>
      </c>
      <c r="R79" s="11">
        <f>((AE79+AG79)/AF79)*200</f>
        <v>383.18900602409633</v>
      </c>
      <c r="S79" s="11">
        <f>((AH79+AI79)/AF79)*200</f>
        <v>380.08283132530119</v>
      </c>
      <c r="T79" s="11">
        <f>((AJ79+AL79)/AF79)*200</f>
        <v>208.9231927710843</v>
      </c>
      <c r="U79" s="11">
        <f>((AK79+AN79)/AF79)*200</f>
        <v>189.3637048192771</v>
      </c>
      <c r="V79" s="26">
        <f>((AM79+AO79)/AF79)*200</f>
        <v>163.36596385542168</v>
      </c>
      <c r="W79" s="27">
        <f t="shared" ref="W79" si="236">SUM(O79:V79)</f>
        <v>3317.6581325301208</v>
      </c>
      <c r="X79" s="11">
        <v>5428.3</v>
      </c>
      <c r="Y79" s="11">
        <v>2204.1</v>
      </c>
      <c r="Z79" s="11">
        <v>1900.6</v>
      </c>
      <c r="AA79" s="11">
        <v>413.9</v>
      </c>
      <c r="AB79" s="11">
        <v>435.6</v>
      </c>
      <c r="AC79" s="11">
        <v>202.9</v>
      </c>
      <c r="AD79" s="11">
        <v>1095.9000000000001</v>
      </c>
      <c r="AE79" s="11">
        <v>1412.1</v>
      </c>
      <c r="AF79" s="11">
        <v>1062.4000000000001</v>
      </c>
      <c r="AG79" s="11">
        <v>623.4</v>
      </c>
      <c r="AH79" s="11">
        <v>1798.5</v>
      </c>
      <c r="AI79" s="11">
        <v>220.5</v>
      </c>
      <c r="AJ79" s="11">
        <v>885</v>
      </c>
      <c r="AK79" s="11">
        <v>863.3</v>
      </c>
      <c r="AL79" s="11">
        <v>224.8</v>
      </c>
      <c r="AM79" s="11">
        <v>674.2</v>
      </c>
      <c r="AN79" s="11">
        <v>142.6</v>
      </c>
      <c r="AO79" s="11">
        <v>193.6</v>
      </c>
    </row>
    <row r="80" spans="1:41" x14ac:dyDescent="0.25">
      <c r="A80" s="71">
        <v>21595</v>
      </c>
      <c r="D80" s="91" t="s">
        <v>101</v>
      </c>
      <c r="F80" s="38">
        <f t="shared" si="227"/>
        <v>0.40517033547836734</v>
      </c>
      <c r="G80" s="39">
        <f t="shared" si="228"/>
        <v>0.21017510143070681</v>
      </c>
      <c r="H80" s="39">
        <f t="shared" si="229"/>
        <v>0.48216367451620429</v>
      </c>
      <c r="I80" s="39">
        <f t="shared" si="230"/>
        <v>0.43958774943352097</v>
      </c>
      <c r="J80" s="39">
        <f t="shared" si="231"/>
        <v>0.11727688787185354</v>
      </c>
      <c r="K80" s="39">
        <f t="shared" si="232"/>
        <v>0.24358826912018403</v>
      </c>
      <c r="L80" s="39">
        <f t="shared" si="233"/>
        <v>0.15313415348564732</v>
      </c>
      <c r="M80" s="40">
        <f t="shared" si="234"/>
        <v>0.29169175195665265</v>
      </c>
      <c r="N80" s="32">
        <f t="shared" si="235"/>
        <v>7.9539343137436713E-2</v>
      </c>
      <c r="O80" s="11">
        <f t="shared" ref="O80:O84" si="237">((Y80+X80)/AF80)*200</f>
        <v>1446.2874594388243</v>
      </c>
      <c r="P80" s="11">
        <f t="shared" ref="P80:P84" si="238">((AA80+Z80)/AF80)*200</f>
        <v>432.6970795953427</v>
      </c>
      <c r="Q80" s="11">
        <f t="shared" ref="Q80:Q84" si="239">((AC80+AB80)/AF80)*200</f>
        <v>121.33995037220846</v>
      </c>
      <c r="R80" s="11">
        <f t="shared" ref="R80:R84" si="240">((AE80+AG80)/AF80)*200</f>
        <v>375.93052109181144</v>
      </c>
      <c r="S80" s="11">
        <f t="shared" ref="S80:S84" si="241">((AH80+AI80)/AF80)*200</f>
        <v>372.78106508875737</v>
      </c>
      <c r="T80" s="11">
        <f t="shared" ref="T80:T84" si="242">((AJ80+AL80)/AF80)*200</f>
        <v>206.39435006680665</v>
      </c>
      <c r="U80" s="11">
        <f t="shared" ref="U80:U84" si="243">((AK80+AN80)/AF80)*200</f>
        <v>187.86027867913725</v>
      </c>
      <c r="V80" s="26">
        <f t="shared" ref="V80:V84" si="244">((AM80+AO80)/AF80)*200</f>
        <v>163.80988738308838</v>
      </c>
      <c r="W80" s="27">
        <f t="shared" ref="W80:W84" si="245">SUM(O80:V80)</f>
        <v>3307.1005917159764</v>
      </c>
      <c r="X80" s="11">
        <v>5392.3</v>
      </c>
      <c r="Y80" s="11">
        <v>2184.8000000000002</v>
      </c>
      <c r="Z80" s="11">
        <v>1873.2</v>
      </c>
      <c r="AA80" s="11">
        <v>393.7</v>
      </c>
      <c r="AB80" s="11">
        <v>428.9</v>
      </c>
      <c r="AC80" s="11">
        <v>206.8</v>
      </c>
      <c r="AD80" s="11">
        <v>1081.4000000000001</v>
      </c>
      <c r="AE80" s="11">
        <v>1368.1</v>
      </c>
      <c r="AF80" s="11">
        <v>1047.8</v>
      </c>
      <c r="AG80" s="11">
        <v>601.4</v>
      </c>
      <c r="AH80" s="11">
        <v>1748</v>
      </c>
      <c r="AI80" s="11">
        <v>205</v>
      </c>
      <c r="AJ80" s="11">
        <v>869.5</v>
      </c>
      <c r="AK80" s="11">
        <v>853.5</v>
      </c>
      <c r="AL80" s="11">
        <v>211.8</v>
      </c>
      <c r="AM80" s="11">
        <v>664.4</v>
      </c>
      <c r="AN80" s="11">
        <v>130.69999999999999</v>
      </c>
      <c r="AO80" s="11">
        <v>193.8</v>
      </c>
    </row>
    <row r="81" spans="1:41" x14ac:dyDescent="0.25">
      <c r="A81" s="71">
        <v>21596</v>
      </c>
      <c r="D81" s="70" t="s">
        <v>102</v>
      </c>
      <c r="F81" s="28">
        <f t="shared" si="227"/>
        <v>0.69876072449952342</v>
      </c>
      <c r="G81" s="29">
        <f t="shared" si="228"/>
        <v>0.44107820374879664</v>
      </c>
      <c r="H81" s="29">
        <f t="shared" si="229"/>
        <v>0.40619621342512913</v>
      </c>
      <c r="I81" s="29">
        <f t="shared" si="230"/>
        <v>0.83294918230710124</v>
      </c>
      <c r="J81" s="29">
        <f t="shared" si="231"/>
        <v>0.32947434292866079</v>
      </c>
      <c r="K81" s="29">
        <f t="shared" si="232"/>
        <v>0.585071225071225</v>
      </c>
      <c r="L81" s="30">
        <f t="shared" si="233"/>
        <v>0.49841235081572322</v>
      </c>
      <c r="M81" s="31">
        <f t="shared" si="234"/>
        <v>0.69820612029546258</v>
      </c>
      <c r="N81" s="32">
        <f t="shared" si="235"/>
        <v>7.9122974261201157E-2</v>
      </c>
      <c r="O81" s="11">
        <f t="shared" si="237"/>
        <v>959.53846153846155</v>
      </c>
      <c r="P81" s="11">
        <f t="shared" si="238"/>
        <v>489.38461538461542</v>
      </c>
      <c r="Q81" s="11">
        <f t="shared" si="239"/>
        <v>62.846153846153854</v>
      </c>
      <c r="R81" s="11">
        <f t="shared" si="240"/>
        <v>642.30769230769238</v>
      </c>
      <c r="S81" s="11">
        <f t="shared" si="241"/>
        <v>490.26923076923072</v>
      </c>
      <c r="T81" s="11">
        <f t="shared" si="242"/>
        <v>267.48076923076923</v>
      </c>
      <c r="U81" s="11">
        <f t="shared" si="243"/>
        <v>263.17307692307696</v>
      </c>
      <c r="V81" s="26">
        <f t="shared" si="244"/>
        <v>278.53846153846155</v>
      </c>
      <c r="W81" s="27">
        <f t="shared" si="245"/>
        <v>3453.538461538461</v>
      </c>
      <c r="X81" s="11">
        <v>2937.2</v>
      </c>
      <c r="Y81" s="11">
        <v>2052.4</v>
      </c>
      <c r="Z81" s="11">
        <v>1765.9</v>
      </c>
      <c r="AA81" s="11">
        <v>778.9</v>
      </c>
      <c r="AB81" s="11">
        <v>232.4</v>
      </c>
      <c r="AC81" s="11">
        <v>94.4</v>
      </c>
      <c r="AD81" s="11">
        <v>990.1</v>
      </c>
      <c r="AE81" s="11">
        <v>1822.2</v>
      </c>
      <c r="AF81" s="11">
        <v>1040</v>
      </c>
      <c r="AG81" s="11">
        <v>1517.8</v>
      </c>
      <c r="AH81" s="11">
        <v>1917.6</v>
      </c>
      <c r="AI81" s="11">
        <v>631.79999999999995</v>
      </c>
      <c r="AJ81" s="11">
        <v>877.5</v>
      </c>
      <c r="AK81" s="11">
        <v>913.3</v>
      </c>
      <c r="AL81" s="11">
        <v>513.4</v>
      </c>
      <c r="AM81" s="11">
        <v>852.9</v>
      </c>
      <c r="AN81" s="11">
        <v>455.2</v>
      </c>
      <c r="AO81" s="11">
        <v>595.5</v>
      </c>
    </row>
    <row r="82" spans="1:41" x14ac:dyDescent="0.25">
      <c r="A82" s="71">
        <v>21596</v>
      </c>
      <c r="D82" s="91" t="s">
        <v>102</v>
      </c>
      <c r="F82" s="38">
        <f t="shared" si="227"/>
        <v>0.69849279377329254</v>
      </c>
      <c r="G82" s="39">
        <f t="shared" si="228"/>
        <v>0.43302762370256465</v>
      </c>
      <c r="H82" s="39">
        <f t="shared" si="229"/>
        <v>0.44867772299417302</v>
      </c>
      <c r="I82" s="39">
        <f t="shared" si="230"/>
        <v>0.81755418785121747</v>
      </c>
      <c r="J82" s="39">
        <f t="shared" si="231"/>
        <v>0.32180610087586831</v>
      </c>
      <c r="K82" s="39">
        <f t="shared" si="232"/>
        <v>0.57715166189742462</v>
      </c>
      <c r="L82" s="39">
        <f t="shared" si="233"/>
        <v>0.4850337268128162</v>
      </c>
      <c r="M82" s="40">
        <f t="shared" si="234"/>
        <v>0.68229460160036071</v>
      </c>
      <c r="N82" s="32">
        <f t="shared" si="235"/>
        <v>7.3579367435110982E-2</v>
      </c>
      <c r="O82" s="11">
        <f t="shared" si="237"/>
        <v>978.80832462225612</v>
      </c>
      <c r="P82" s="11">
        <f t="shared" si="238"/>
        <v>495.94222179986696</v>
      </c>
      <c r="Q82" s="11">
        <f t="shared" si="239"/>
        <v>61.427349615128769</v>
      </c>
      <c r="R82" s="11">
        <f t="shared" si="240"/>
        <v>645.46232063099876</v>
      </c>
      <c r="S82" s="11">
        <f t="shared" si="241"/>
        <v>499.0782096360353</v>
      </c>
      <c r="T82" s="11">
        <f t="shared" si="242"/>
        <v>272.35579207450348</v>
      </c>
      <c r="U82" s="11">
        <f t="shared" si="243"/>
        <v>267.79435522189493</v>
      </c>
      <c r="V82" s="26">
        <f t="shared" si="244"/>
        <v>283.70236624536727</v>
      </c>
      <c r="W82" s="27">
        <f t="shared" si="245"/>
        <v>3504.5709398460513</v>
      </c>
      <c r="X82" s="11">
        <v>3032.1</v>
      </c>
      <c r="Y82" s="11">
        <v>2117.9</v>
      </c>
      <c r="Z82" s="11">
        <v>1820.9</v>
      </c>
      <c r="AA82" s="11">
        <v>788.5</v>
      </c>
      <c r="AB82" s="11">
        <v>223.1</v>
      </c>
      <c r="AC82" s="11">
        <v>100.1</v>
      </c>
      <c r="AD82" s="11">
        <v>974.1</v>
      </c>
      <c r="AE82" s="11">
        <v>1868.5</v>
      </c>
      <c r="AF82" s="11">
        <v>1052.3</v>
      </c>
      <c r="AG82" s="11">
        <v>1527.6</v>
      </c>
      <c r="AH82" s="11">
        <v>1986.6</v>
      </c>
      <c r="AI82" s="11">
        <v>639.29999999999995</v>
      </c>
      <c r="AJ82" s="11">
        <v>908.6</v>
      </c>
      <c r="AK82" s="11">
        <v>948.8</v>
      </c>
      <c r="AL82" s="11">
        <v>524.4</v>
      </c>
      <c r="AM82" s="11">
        <v>887.3</v>
      </c>
      <c r="AN82" s="11">
        <v>460.2</v>
      </c>
      <c r="AO82" s="11">
        <v>605.4</v>
      </c>
    </row>
    <row r="83" spans="1:41" x14ac:dyDescent="0.25">
      <c r="A83" s="71">
        <v>21597</v>
      </c>
      <c r="D83" s="70" t="s">
        <v>103</v>
      </c>
      <c r="F83" s="28">
        <f t="shared" si="227"/>
        <v>0.86041751944330735</v>
      </c>
      <c r="G83" s="29">
        <f t="shared" si="228"/>
        <v>0.85496804183614183</v>
      </c>
      <c r="H83" s="29">
        <f t="shared" si="229"/>
        <v>0.33691756272401435</v>
      </c>
      <c r="I83" s="29">
        <f t="shared" si="230"/>
        <v>1.0906631844044399</v>
      </c>
      <c r="J83" s="29">
        <f t="shared" si="231"/>
        <v>0.82350108355405727</v>
      </c>
      <c r="K83" s="29">
        <f t="shared" si="232"/>
        <v>0.80962800875273522</v>
      </c>
      <c r="L83" s="30">
        <f t="shared" si="233"/>
        <v>1.0544295149168754</v>
      </c>
      <c r="M83" s="31">
        <f t="shared" si="234"/>
        <v>1.1552295314718408</v>
      </c>
      <c r="N83" s="32">
        <f t="shared" si="235"/>
        <v>2.8550961932050756E-2</v>
      </c>
      <c r="O83" s="11">
        <f t="shared" si="237"/>
        <v>367.56975333602912</v>
      </c>
      <c r="P83" s="11">
        <f t="shared" si="238"/>
        <v>322.72543469470281</v>
      </c>
      <c r="Q83" s="11">
        <f t="shared" si="239"/>
        <v>7.5414476344520809</v>
      </c>
      <c r="R83" s="11">
        <f t="shared" si="240"/>
        <v>453.17428224828137</v>
      </c>
      <c r="S83" s="11">
        <f t="shared" si="241"/>
        <v>306.22725434694701</v>
      </c>
      <c r="T83" s="11">
        <f t="shared" si="242"/>
        <v>183.9264051758997</v>
      </c>
      <c r="U83" s="11">
        <f t="shared" si="243"/>
        <v>182.38980994743227</v>
      </c>
      <c r="V83" s="26">
        <f t="shared" si="244"/>
        <v>184.14880711686209</v>
      </c>
      <c r="W83" s="27">
        <f t="shared" si="245"/>
        <v>2007.7031945006063</v>
      </c>
      <c r="X83" s="11">
        <v>977.2</v>
      </c>
      <c r="Y83" s="11">
        <v>840.8</v>
      </c>
      <c r="Z83" s="11">
        <v>860.5</v>
      </c>
      <c r="AA83" s="11">
        <v>735.7</v>
      </c>
      <c r="AB83" s="11">
        <v>27.9</v>
      </c>
      <c r="AC83" s="11">
        <v>9.4</v>
      </c>
      <c r="AD83" s="11">
        <v>562</v>
      </c>
      <c r="AE83" s="11">
        <v>1072.0999999999999</v>
      </c>
      <c r="AF83" s="11">
        <v>989.2</v>
      </c>
      <c r="AG83" s="11">
        <v>1169.3</v>
      </c>
      <c r="AH83" s="11">
        <v>830.6</v>
      </c>
      <c r="AI83" s="11">
        <v>684</v>
      </c>
      <c r="AJ83" s="11">
        <v>502.7</v>
      </c>
      <c r="AK83" s="11">
        <v>439.1</v>
      </c>
      <c r="AL83" s="11">
        <v>407</v>
      </c>
      <c r="AM83" s="11">
        <v>422.6</v>
      </c>
      <c r="AN83" s="11">
        <v>463</v>
      </c>
      <c r="AO83" s="11">
        <v>488.2</v>
      </c>
    </row>
    <row r="84" spans="1:41" x14ac:dyDescent="0.25">
      <c r="A84" s="71">
        <v>21597</v>
      </c>
      <c r="D84" s="70" t="s">
        <v>103</v>
      </c>
      <c r="F84" s="28">
        <f t="shared" si="227"/>
        <v>0.85770871419865935</v>
      </c>
      <c r="G84" s="29">
        <f t="shared" si="228"/>
        <v>0.8547594560621643</v>
      </c>
      <c r="H84" s="29">
        <f t="shared" si="229"/>
        <v>0.32246376811594202</v>
      </c>
      <c r="I84" s="29">
        <f t="shared" si="230"/>
        <v>1.0947272727272728</v>
      </c>
      <c r="J84" s="29">
        <f t="shared" si="231"/>
        <v>0.82507903055848264</v>
      </c>
      <c r="K84" s="29">
        <f t="shared" si="232"/>
        <v>0.82052282481467032</v>
      </c>
      <c r="L84" s="30">
        <f t="shared" si="233"/>
        <v>0.98649247121346317</v>
      </c>
      <c r="M84" s="31">
        <f t="shared" si="234"/>
        <v>1.1462177121771218</v>
      </c>
      <c r="N84" s="32">
        <f t="shared" si="235"/>
        <v>2.8031687995124923E-2</v>
      </c>
      <c r="O84" s="11">
        <f t="shared" si="237"/>
        <v>366.25951141369643</v>
      </c>
      <c r="P84" s="11">
        <f t="shared" si="238"/>
        <v>325.01001201441733</v>
      </c>
      <c r="Q84" s="11">
        <f t="shared" si="239"/>
        <v>7.3087705246295558</v>
      </c>
      <c r="R84" s="11">
        <f t="shared" si="240"/>
        <v>461.3936724068883</v>
      </c>
      <c r="S84" s="11">
        <f t="shared" si="241"/>
        <v>312.1345614737686</v>
      </c>
      <c r="T84" s="11">
        <f t="shared" si="242"/>
        <v>186.86423708450141</v>
      </c>
      <c r="U84" s="11">
        <f t="shared" si="243"/>
        <v>179.63556267521025</v>
      </c>
      <c r="V84" s="26">
        <f t="shared" si="244"/>
        <v>186.34361233480178</v>
      </c>
      <c r="W84" s="27">
        <f t="shared" si="245"/>
        <v>2024.9499399279134</v>
      </c>
      <c r="X84" s="11">
        <v>984.6</v>
      </c>
      <c r="Y84" s="11">
        <v>844.5</v>
      </c>
      <c r="Z84" s="11">
        <v>875.1</v>
      </c>
      <c r="AA84" s="11">
        <v>748</v>
      </c>
      <c r="AB84" s="11">
        <v>27.6</v>
      </c>
      <c r="AC84" s="11">
        <v>8.9</v>
      </c>
      <c r="AD84" s="11">
        <v>539.29999999999995</v>
      </c>
      <c r="AE84" s="11">
        <v>1100</v>
      </c>
      <c r="AF84" s="11">
        <v>998.8</v>
      </c>
      <c r="AG84" s="11">
        <v>1204.2</v>
      </c>
      <c r="AH84" s="11">
        <v>854.1</v>
      </c>
      <c r="AI84" s="11">
        <v>704.7</v>
      </c>
      <c r="AJ84" s="11">
        <v>512.6</v>
      </c>
      <c r="AK84" s="11">
        <v>451.6</v>
      </c>
      <c r="AL84" s="11">
        <v>420.6</v>
      </c>
      <c r="AM84" s="11">
        <v>433.6</v>
      </c>
      <c r="AN84" s="11">
        <v>445.5</v>
      </c>
      <c r="AO84" s="11">
        <v>497</v>
      </c>
    </row>
    <row r="85" spans="1:41" x14ac:dyDescent="0.25">
      <c r="D85" s="70"/>
      <c r="F85" s="53"/>
      <c r="G85" s="53"/>
      <c r="H85" s="53"/>
      <c r="I85" s="53"/>
      <c r="J85" s="53"/>
      <c r="K85" s="53"/>
      <c r="L85" s="53"/>
      <c r="M85" s="53"/>
    </row>
    <row r="86" spans="1:41" x14ac:dyDescent="0.25">
      <c r="D86" s="70" t="s">
        <v>98</v>
      </c>
      <c r="F86" s="30"/>
      <c r="G86" s="30"/>
      <c r="H86" s="30"/>
      <c r="I86" s="30"/>
      <c r="J86" s="30"/>
      <c r="K86" s="30"/>
      <c r="L86" s="30"/>
      <c r="M86" s="30"/>
      <c r="N86" s="90"/>
      <c r="O86" s="11">
        <f t="shared" ref="O86:O88" si="246">((Y86+X86)/AF86)*40</f>
        <v>0.31090202495397834</v>
      </c>
      <c r="P86" s="11">
        <f t="shared" ref="P86:P88" si="247">((AA86+Z86)/AF86)*40</f>
        <v>0.26181223154019229</v>
      </c>
      <c r="Q86" s="11">
        <f t="shared" ref="Q86:Q88" si="248">((AC86+AB86)/AF86)*40</f>
        <v>0.25158519124565354</v>
      </c>
      <c r="R86" s="11">
        <f t="shared" ref="R86:R88" si="249">((AE86+AG86)/AF86)*40</f>
        <v>0.46226222131315198</v>
      </c>
      <c r="S86" s="11">
        <f t="shared" ref="S86:S88" si="250">((AH86+AI86)/AF86)*40</f>
        <v>0.18204131724278994</v>
      </c>
      <c r="T86" s="11">
        <f t="shared" ref="T86:T88" si="251">((AJ86+AL86)/AF86)*40</f>
        <v>0.12067907547555738</v>
      </c>
      <c r="U86" s="11">
        <f t="shared" ref="U86:U88" si="252">((AK86+AN86)/AF86)*40</f>
        <v>0.17385968500715893</v>
      </c>
      <c r="V86" s="26">
        <f t="shared" ref="V86:V88" si="253">((AM86+AO86)/AF86)*40</f>
        <v>0.97565964409899786</v>
      </c>
      <c r="W86" s="27">
        <f t="shared" ref="W86:W88" si="254">SUM(O86:V86)</f>
        <v>2.7388013908774802</v>
      </c>
      <c r="X86" s="11">
        <v>12.7</v>
      </c>
      <c r="Y86" s="11">
        <v>2.5</v>
      </c>
      <c r="Z86" s="11">
        <v>10.4</v>
      </c>
      <c r="AA86" s="11">
        <v>2.4</v>
      </c>
      <c r="AB86" s="11">
        <v>10.8</v>
      </c>
      <c r="AC86" s="11">
        <v>1.5</v>
      </c>
      <c r="AD86" s="11">
        <v>101.5</v>
      </c>
      <c r="AE86" s="11">
        <v>8.4</v>
      </c>
      <c r="AF86" s="11">
        <v>1955.6</v>
      </c>
      <c r="AG86" s="11">
        <v>14.2</v>
      </c>
      <c r="AH86" s="11">
        <v>5.6</v>
      </c>
      <c r="AI86" s="11">
        <v>3.3</v>
      </c>
      <c r="AJ86" s="11">
        <v>2.5</v>
      </c>
      <c r="AK86" s="11">
        <v>5.3</v>
      </c>
      <c r="AL86" s="11">
        <v>3.4</v>
      </c>
      <c r="AM86" s="11">
        <v>29.6</v>
      </c>
      <c r="AN86" s="11">
        <v>3.2</v>
      </c>
      <c r="AO86" s="11">
        <v>18.100000000000001</v>
      </c>
    </row>
    <row r="87" spans="1:41" x14ac:dyDescent="0.25">
      <c r="D87" s="70" t="s">
        <v>99</v>
      </c>
      <c r="F87" s="30"/>
      <c r="G87" s="30"/>
      <c r="H87" s="30"/>
      <c r="I87" s="30"/>
      <c r="J87" s="30"/>
      <c r="K87" s="30"/>
      <c r="L87" s="30"/>
      <c r="M87" s="30"/>
      <c r="N87" s="90"/>
      <c r="O87" s="11">
        <f t="shared" si="246"/>
        <v>0.95517757216466281</v>
      </c>
      <c r="P87" s="11">
        <f t="shared" si="247"/>
        <v>1.7020333536484014</v>
      </c>
      <c r="Q87" s="11">
        <f t="shared" si="248"/>
        <v>2.1962435591999556</v>
      </c>
      <c r="R87" s="11">
        <f t="shared" si="249"/>
        <v>0.53631780154025155</v>
      </c>
      <c r="S87" s="11">
        <f t="shared" si="250"/>
        <v>0.46318355587567184</v>
      </c>
      <c r="T87" s="11">
        <f t="shared" si="251"/>
        <v>0.61166823646739421</v>
      </c>
      <c r="U87" s="11">
        <f t="shared" si="252"/>
        <v>0.89090808355033524</v>
      </c>
      <c r="V87" s="26">
        <f t="shared" si="253"/>
        <v>1.2521469333481079</v>
      </c>
      <c r="W87" s="27">
        <f t="shared" si="254"/>
        <v>8.6076790957947793</v>
      </c>
      <c r="X87" s="11">
        <v>41.1</v>
      </c>
      <c r="Y87" s="11">
        <v>2</v>
      </c>
      <c r="Z87" s="11">
        <v>74</v>
      </c>
      <c r="AA87" s="11">
        <v>2.8</v>
      </c>
      <c r="AB87" s="11">
        <v>97.7</v>
      </c>
      <c r="AC87" s="11">
        <v>1.4</v>
      </c>
      <c r="AD87" s="11">
        <v>182.5</v>
      </c>
      <c r="AE87" s="11">
        <v>9.8000000000000007</v>
      </c>
      <c r="AF87" s="11">
        <v>1804.9</v>
      </c>
      <c r="AG87" s="11">
        <v>14.4</v>
      </c>
      <c r="AH87" s="11">
        <v>19.3</v>
      </c>
      <c r="AI87" s="11">
        <v>1.6</v>
      </c>
      <c r="AJ87" s="11">
        <v>11.2</v>
      </c>
      <c r="AK87" s="11">
        <v>9.4</v>
      </c>
      <c r="AL87" s="11">
        <v>16.399999999999999</v>
      </c>
      <c r="AM87" s="11">
        <v>30.9</v>
      </c>
      <c r="AN87" s="11">
        <v>30.8</v>
      </c>
      <c r="AO87" s="11">
        <v>25.6</v>
      </c>
    </row>
    <row r="88" spans="1:41" x14ac:dyDescent="0.25">
      <c r="D88" s="70" t="s">
        <v>100</v>
      </c>
      <c r="F88" s="30"/>
      <c r="G88" s="30"/>
      <c r="H88" s="30"/>
      <c r="I88" s="30"/>
      <c r="J88" s="30"/>
      <c r="K88" s="30"/>
      <c r="L88" s="30"/>
      <c r="M88" s="30"/>
      <c r="N88" s="90"/>
      <c r="O88" s="11">
        <f t="shared" si="246"/>
        <v>0.76184702435081342</v>
      </c>
      <c r="P88" s="11">
        <f t="shared" si="247"/>
        <v>1.2468424775184399</v>
      </c>
      <c r="Q88" s="11">
        <f t="shared" si="248"/>
        <v>1.8551076083661713</v>
      </c>
      <c r="R88" s="11">
        <f t="shared" si="249"/>
        <v>0.52743255531979383</v>
      </c>
      <c r="S88" s="11">
        <f t="shared" si="250"/>
        <v>0.33141355966454478</v>
      </c>
      <c r="T88" s="11">
        <f t="shared" si="251"/>
        <v>0.44862079418005457</v>
      </c>
      <c r="U88" s="11">
        <f t="shared" si="252"/>
        <v>0.46276649489744359</v>
      </c>
      <c r="V88" s="26">
        <f t="shared" si="253"/>
        <v>1.069010811356977</v>
      </c>
      <c r="W88" s="27">
        <f t="shared" si="254"/>
        <v>6.7030413256542367</v>
      </c>
      <c r="X88" s="11">
        <v>36.6</v>
      </c>
      <c r="Y88" s="11">
        <v>1.1000000000000001</v>
      </c>
      <c r="Z88" s="11">
        <v>60.2</v>
      </c>
      <c r="AA88" s="11">
        <v>1.5</v>
      </c>
      <c r="AB88" s="11">
        <v>90.5</v>
      </c>
      <c r="AC88" s="11">
        <v>1.3</v>
      </c>
      <c r="AD88" s="11">
        <v>164.7</v>
      </c>
      <c r="AE88" s="11">
        <v>9.8000000000000007</v>
      </c>
      <c r="AF88" s="11">
        <v>1979.4</v>
      </c>
      <c r="AG88" s="11">
        <v>16.3</v>
      </c>
      <c r="AH88" s="11">
        <v>14</v>
      </c>
      <c r="AI88" s="11">
        <v>2.4</v>
      </c>
      <c r="AJ88" s="11">
        <v>11.5</v>
      </c>
      <c r="AK88" s="11">
        <v>5.0999999999999996</v>
      </c>
      <c r="AL88" s="11">
        <v>10.7</v>
      </c>
      <c r="AM88" s="11">
        <v>30.1</v>
      </c>
      <c r="AN88" s="11">
        <v>17.8</v>
      </c>
      <c r="AO88" s="11">
        <v>22.8</v>
      </c>
    </row>
    <row r="90" spans="1:41" x14ac:dyDescent="0.25">
      <c r="F90" s="41"/>
      <c r="G90" s="41"/>
    </row>
    <row r="115" spans="1:1" x14ac:dyDescent="0.25">
      <c r="A115" s="69" t="s">
        <v>115</v>
      </c>
    </row>
    <row r="116" spans="1:1" x14ac:dyDescent="0.25">
      <c r="A116" t="s">
        <v>120</v>
      </c>
    </row>
    <row r="117" spans="1:1" x14ac:dyDescent="0.25">
      <c r="A117" t="s">
        <v>116</v>
      </c>
    </row>
    <row r="118" spans="1:1" x14ac:dyDescent="0.25">
      <c r="A118" t="s">
        <v>118</v>
      </c>
    </row>
    <row r="119" spans="1:1" x14ac:dyDescent="0.25">
      <c r="A119" t="s">
        <v>117</v>
      </c>
    </row>
  </sheetData>
  <mergeCells count="1">
    <mergeCell ref="N7:N8"/>
  </mergeCells>
  <pageMargins left="0.7" right="0.7" top="0.75" bottom="0.75" header="0.3" footer="0.3"/>
  <pageSetup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22"/>
  <sheetViews>
    <sheetView topLeftCell="C1" zoomScale="90" zoomScaleNormal="90" workbookViewId="0">
      <selection activeCell="C1" sqref="C1"/>
    </sheetView>
  </sheetViews>
  <sheetFormatPr defaultRowHeight="15" x14ac:dyDescent="0.25"/>
  <cols>
    <col min="1" max="1" width="10.42578125" customWidth="1"/>
    <col min="2" max="2" width="12.140625" customWidth="1"/>
    <col min="3" max="3" width="10.5703125" bestFit="1" customWidth="1"/>
    <col min="4" max="4" width="10.5703125" customWidth="1"/>
    <col min="5" max="5" width="20.28515625" bestFit="1" customWidth="1"/>
    <col min="6" max="7" width="2.85546875" customWidth="1"/>
    <col min="9" max="9" width="6.42578125" bestFit="1" customWidth="1"/>
    <col min="10" max="10" width="3.85546875" bestFit="1" customWidth="1"/>
    <col min="11" max="11" width="7.42578125" bestFit="1" customWidth="1"/>
    <col min="12" max="12" width="6.42578125" bestFit="1" customWidth="1"/>
    <col min="13" max="13" width="3.85546875" bestFit="1" customWidth="1"/>
    <col min="14" max="14" width="7.140625" bestFit="1" customWidth="1"/>
    <col min="15" max="15" width="6.42578125" bestFit="1" customWidth="1"/>
    <col min="16" max="16" width="4.85546875" bestFit="1" customWidth="1"/>
    <col min="17" max="17" width="7.28515625" bestFit="1" customWidth="1"/>
    <col min="18" max="18" width="6.42578125" bestFit="1" customWidth="1"/>
    <col min="19" max="19" width="5" bestFit="1" customWidth="1"/>
    <col min="20" max="20" width="7.28515625" bestFit="1" customWidth="1"/>
    <col min="21" max="21" width="6.42578125" bestFit="1" customWidth="1"/>
    <col min="22" max="22" width="5" bestFit="1" customWidth="1"/>
    <col min="23" max="23" width="7.7109375" bestFit="1" customWidth="1"/>
    <col min="24" max="24" width="6.42578125" bestFit="1" customWidth="1"/>
    <col min="25" max="25" width="5" bestFit="1" customWidth="1"/>
    <col min="26" max="26" width="6.7109375" bestFit="1" customWidth="1"/>
    <col min="27" max="27" width="6.42578125" bestFit="1" customWidth="1"/>
    <col min="28" max="28" width="5" bestFit="1" customWidth="1"/>
    <col min="29" max="29" width="7.42578125" bestFit="1" customWidth="1"/>
    <col min="30" max="30" width="6.42578125" bestFit="1" customWidth="1"/>
    <col min="31" max="31" width="5" bestFit="1" customWidth="1"/>
    <col min="32" max="32" width="6.7109375" bestFit="1" customWidth="1"/>
  </cols>
  <sheetData>
    <row r="2" spans="1:34" x14ac:dyDescent="0.25">
      <c r="A2" s="76" t="s">
        <v>3</v>
      </c>
      <c r="B2" s="76" t="s">
        <v>90</v>
      </c>
      <c r="C2" s="76" t="s">
        <v>91</v>
      </c>
      <c r="D2" s="76" t="s">
        <v>94</v>
      </c>
      <c r="E2" s="76" t="s">
        <v>92</v>
      </c>
      <c r="F2" s="77" t="s">
        <v>93</v>
      </c>
      <c r="G2" s="76" t="s">
        <v>95</v>
      </c>
      <c r="H2" s="77" t="s">
        <v>107</v>
      </c>
      <c r="I2" s="78" t="s">
        <v>33</v>
      </c>
      <c r="J2" s="78" t="s">
        <v>34</v>
      </c>
      <c r="K2" s="77" t="s">
        <v>108</v>
      </c>
      <c r="L2" s="78" t="s">
        <v>33</v>
      </c>
      <c r="M2" s="78" t="s">
        <v>34</v>
      </c>
      <c r="N2" s="77" t="s">
        <v>109</v>
      </c>
      <c r="O2" s="78" t="s">
        <v>33</v>
      </c>
      <c r="P2" s="78" t="s">
        <v>34</v>
      </c>
      <c r="Q2" s="77" t="s">
        <v>110</v>
      </c>
      <c r="R2" s="78" t="s">
        <v>33</v>
      </c>
      <c r="S2" s="78" t="s">
        <v>34</v>
      </c>
      <c r="T2" s="77" t="s">
        <v>111</v>
      </c>
      <c r="U2" s="78" t="s">
        <v>33</v>
      </c>
      <c r="V2" s="78" t="s">
        <v>34</v>
      </c>
      <c r="W2" s="77" t="s">
        <v>112</v>
      </c>
      <c r="X2" s="78" t="s">
        <v>33</v>
      </c>
      <c r="Y2" s="78" t="s">
        <v>34</v>
      </c>
      <c r="Z2" s="77" t="s">
        <v>113</v>
      </c>
      <c r="AA2" s="78" t="s">
        <v>33</v>
      </c>
      <c r="AB2" s="78" t="s">
        <v>34</v>
      </c>
      <c r="AC2" s="77" t="s">
        <v>114</v>
      </c>
      <c r="AD2" s="78" t="s">
        <v>33</v>
      </c>
      <c r="AE2" s="78" t="s">
        <v>34</v>
      </c>
    </row>
    <row r="3" spans="1:34" x14ac:dyDescent="0.25">
      <c r="A3" s="79">
        <v>21620</v>
      </c>
      <c r="B3" s="14" t="s">
        <v>44</v>
      </c>
      <c r="C3" s="79" t="s">
        <v>46</v>
      </c>
      <c r="D3" s="80">
        <v>3.072384</v>
      </c>
      <c r="E3" s="81" t="s">
        <v>35</v>
      </c>
      <c r="F3" s="82">
        <v>7</v>
      </c>
      <c r="G3" s="82">
        <v>1</v>
      </c>
      <c r="H3" s="83">
        <v>0.21634574675081661</v>
      </c>
      <c r="I3" s="84">
        <v>1.3006550091170667E-2</v>
      </c>
      <c r="J3" s="85">
        <v>6.0119277991406008</v>
      </c>
      <c r="K3" s="83">
        <v>3.8709121471792542E-2</v>
      </c>
      <c r="L3" s="84">
        <v>3.0655967270727547E-3</v>
      </c>
      <c r="M3" s="85">
        <v>7.9195719523282513</v>
      </c>
      <c r="N3" s="83">
        <v>8.748544243384869E-2</v>
      </c>
      <c r="O3" s="84">
        <v>1.7057095244084171E-2</v>
      </c>
      <c r="P3" s="85">
        <v>19.497066905710327</v>
      </c>
      <c r="Q3" s="83">
        <v>0.11872461871851915</v>
      </c>
      <c r="R3" s="84">
        <v>9.1151260614614465E-3</v>
      </c>
      <c r="S3" s="85">
        <v>7.6775366051688412</v>
      </c>
      <c r="T3" s="83">
        <v>3.2286800865823286E-2</v>
      </c>
      <c r="U3" s="84">
        <v>4.9474491029889356E-3</v>
      </c>
      <c r="V3" s="85">
        <v>15.32344168612253</v>
      </c>
      <c r="W3" s="83">
        <v>6.870224312484377E-2</v>
      </c>
      <c r="X3" s="84">
        <v>1.8005417047657863E-2</v>
      </c>
      <c r="Y3" s="85">
        <v>26.20790272442623</v>
      </c>
      <c r="Z3" s="83">
        <v>2.5560525947565606E-2</v>
      </c>
      <c r="AA3" s="84">
        <v>4.1863998960149588E-3</v>
      </c>
      <c r="AB3" s="85">
        <v>16.378379320530659</v>
      </c>
      <c r="AC3" s="83">
        <v>3.25450780249152E-2</v>
      </c>
      <c r="AD3" s="84">
        <v>1.5518614755839537E-2</v>
      </c>
      <c r="AE3" s="85">
        <v>47.683446154159199</v>
      </c>
    </row>
    <row r="4" spans="1:34" x14ac:dyDescent="0.25">
      <c r="A4" s="79">
        <v>21621</v>
      </c>
      <c r="B4" s="14" t="s">
        <v>44</v>
      </c>
      <c r="C4" s="79" t="s">
        <v>51</v>
      </c>
      <c r="D4" s="80">
        <v>3.3528000000000002</v>
      </c>
      <c r="E4" s="81" t="s">
        <v>35</v>
      </c>
      <c r="F4" s="86">
        <v>4</v>
      </c>
      <c r="G4" s="86">
        <v>0</v>
      </c>
      <c r="H4" s="83">
        <v>0.25617163008075444</v>
      </c>
      <c r="I4" s="84">
        <v>9.5479766907740037E-3</v>
      </c>
      <c r="J4" s="85">
        <v>3.727179581815574</v>
      </c>
      <c r="K4" s="83">
        <v>5.3551883852073517E-2</v>
      </c>
      <c r="L4" s="84">
        <v>3.8168738485697255E-3</v>
      </c>
      <c r="M4" s="85">
        <v>7.1274315187736148</v>
      </c>
      <c r="N4" s="83">
        <v>0.19641331172750337</v>
      </c>
      <c r="O4" s="84">
        <v>2.565476002820688E-2</v>
      </c>
      <c r="P4" s="85">
        <v>13.06161980701153</v>
      </c>
      <c r="Q4" s="83">
        <v>0.1456362532088161</v>
      </c>
      <c r="R4" s="84">
        <v>1.5757118134449782E-2</v>
      </c>
      <c r="S4" s="85">
        <v>10.819502553294145</v>
      </c>
      <c r="T4" s="83">
        <v>5.5853419162355193E-2</v>
      </c>
      <c r="U4" s="84">
        <v>7.7139111255098121E-3</v>
      </c>
      <c r="V4" s="85">
        <v>13.810991773103362</v>
      </c>
      <c r="W4" s="83">
        <v>0.11911251804899288</v>
      </c>
      <c r="X4" s="84">
        <v>4.8421139690623595E-2</v>
      </c>
      <c r="Y4" s="85">
        <v>40.651596057021656</v>
      </c>
      <c r="Z4" s="83">
        <v>6.3652448605602457E-2</v>
      </c>
      <c r="AA4" s="84">
        <v>2.0110828043206672E-2</v>
      </c>
      <c r="AB4" s="85">
        <v>31.594743774611977</v>
      </c>
      <c r="AC4" s="83">
        <v>0.11667136301745079</v>
      </c>
      <c r="AD4" s="84">
        <v>6.1474583825554978E-2</v>
      </c>
      <c r="AE4" s="85">
        <v>52.690379400436157</v>
      </c>
    </row>
    <row r="5" spans="1:34" x14ac:dyDescent="0.25">
      <c r="A5" s="79">
        <v>21622</v>
      </c>
      <c r="B5" s="14" t="s">
        <v>44</v>
      </c>
      <c r="C5" s="79" t="s">
        <v>59</v>
      </c>
      <c r="D5" s="80">
        <v>17.9832</v>
      </c>
      <c r="E5" s="81" t="s">
        <v>35</v>
      </c>
      <c r="F5" s="86">
        <v>6</v>
      </c>
      <c r="G5" s="86">
        <v>1</v>
      </c>
      <c r="H5" s="83">
        <v>0.36378574715008211</v>
      </c>
      <c r="I5" s="84">
        <v>5.4089978046307011E-3</v>
      </c>
      <c r="J5" s="85">
        <v>1.4868635857795673</v>
      </c>
      <c r="K5" s="83">
        <v>9.1034238865032202E-2</v>
      </c>
      <c r="L5" s="84">
        <v>3.2775900368198036E-3</v>
      </c>
      <c r="M5" s="85">
        <v>3.6003926409262061</v>
      </c>
      <c r="N5" s="83">
        <v>0.24564213623472644</v>
      </c>
      <c r="O5" s="84">
        <v>3.0412125890963156E-2</v>
      </c>
      <c r="P5" s="85">
        <v>12.380663332899232</v>
      </c>
      <c r="Q5" s="83">
        <v>0.25466686257122045</v>
      </c>
      <c r="R5" s="84">
        <v>1.056576388049465E-2</v>
      </c>
      <c r="S5" s="85">
        <v>4.1488569709535001</v>
      </c>
      <c r="T5" s="83">
        <v>8.5248397451746005E-2</v>
      </c>
      <c r="U5" s="84">
        <v>4.2161117202741578E-3</v>
      </c>
      <c r="V5" s="85">
        <v>4.9456785655831776</v>
      </c>
      <c r="W5" s="83">
        <v>0.2586053865569426</v>
      </c>
      <c r="X5" s="84">
        <v>3.7781347237556412E-2</v>
      </c>
      <c r="Y5" s="85">
        <v>14.609652080559929</v>
      </c>
      <c r="Z5" s="83">
        <v>9.9767664823569732E-2</v>
      </c>
      <c r="AA5" s="84">
        <v>4.9907377106460987E-3</v>
      </c>
      <c r="AB5" s="85">
        <v>5.0023599524673408</v>
      </c>
      <c r="AC5" s="83">
        <v>0.19361247188219374</v>
      </c>
      <c r="AD5" s="84">
        <v>7.9989907339929528E-2</v>
      </c>
      <c r="AE5" s="85">
        <v>41.314439386219149</v>
      </c>
    </row>
    <row r="6" spans="1:34" x14ac:dyDescent="0.25">
      <c r="A6" s="79">
        <v>21623</v>
      </c>
      <c r="B6" s="14" t="s">
        <v>44</v>
      </c>
      <c r="C6" s="79" t="s">
        <v>67</v>
      </c>
      <c r="D6" s="80">
        <v>31.165800000000001</v>
      </c>
      <c r="E6" s="81" t="s">
        <v>35</v>
      </c>
      <c r="F6" s="86">
        <v>7</v>
      </c>
      <c r="G6" s="86">
        <v>0</v>
      </c>
      <c r="H6" s="83">
        <v>0.41029857949974957</v>
      </c>
      <c r="I6" s="84">
        <v>2.2812164549493234E-3</v>
      </c>
      <c r="J6" s="85">
        <v>0.55598936212030337</v>
      </c>
      <c r="K6" s="83">
        <v>0.12640240219045101</v>
      </c>
      <c r="L6" s="84">
        <v>2.5318934757681778E-3</v>
      </c>
      <c r="M6" s="85">
        <v>2.0030422143033038</v>
      </c>
      <c r="N6" s="83">
        <v>0.25812396503099327</v>
      </c>
      <c r="O6" s="84">
        <v>1.5215011607958422E-2</v>
      </c>
      <c r="P6" s="85">
        <v>5.8944591239839106</v>
      </c>
      <c r="Q6" s="83">
        <v>0.29963707965790404</v>
      </c>
      <c r="R6" s="84">
        <v>3.704326350095476E-3</v>
      </c>
      <c r="S6" s="85">
        <v>1.2362710096910268</v>
      </c>
      <c r="T6" s="83">
        <v>0.11621119679383736</v>
      </c>
      <c r="U6" s="84">
        <v>2.3515718393697224E-3</v>
      </c>
      <c r="V6" s="85">
        <v>2.0235329333553729</v>
      </c>
      <c r="W6" s="83">
        <v>0.28595438459050782</v>
      </c>
      <c r="X6" s="84">
        <v>3.6225351240567007E-2</v>
      </c>
      <c r="Y6" s="85">
        <v>12.668227239264896</v>
      </c>
      <c r="Z6" s="83">
        <v>0.13000375528307601</v>
      </c>
      <c r="AA6" s="84">
        <v>5.5643519096763381E-3</v>
      </c>
      <c r="AB6" s="85">
        <v>4.280147060029357</v>
      </c>
      <c r="AC6" s="83">
        <v>0.15564682320774031</v>
      </c>
      <c r="AD6" s="84">
        <v>3.5473036275996496E-2</v>
      </c>
      <c r="AE6" s="85">
        <v>22.790722961721471</v>
      </c>
    </row>
    <row r="7" spans="1:34" x14ac:dyDescent="0.25">
      <c r="A7" s="79">
        <v>21625</v>
      </c>
      <c r="B7" s="14" t="s">
        <v>44</v>
      </c>
      <c r="C7" s="79" t="s">
        <v>78</v>
      </c>
      <c r="D7" s="80">
        <v>51.968400000000003</v>
      </c>
      <c r="E7" s="81" t="s">
        <v>35</v>
      </c>
      <c r="F7" s="86">
        <v>4</v>
      </c>
      <c r="G7" s="86">
        <v>0</v>
      </c>
      <c r="H7" s="83">
        <v>0.38650244614420698</v>
      </c>
      <c r="I7" s="84">
        <v>1.3484598814500846E-2</v>
      </c>
      <c r="J7" s="85">
        <v>3.4888780003916562</v>
      </c>
      <c r="K7" s="83">
        <v>0.15649030760787599</v>
      </c>
      <c r="L7" s="84">
        <v>1.2531909888309975E-2</v>
      </c>
      <c r="M7" s="85">
        <v>8.0081061120486012</v>
      </c>
      <c r="N7" s="83">
        <v>0.1037802116230437</v>
      </c>
      <c r="O7" s="84">
        <v>2.4647080327601021E-2</v>
      </c>
      <c r="P7" s="85">
        <v>23.749306290803808</v>
      </c>
      <c r="Q7" s="83">
        <v>0.48993208596286142</v>
      </c>
      <c r="R7" s="84">
        <v>2.6939172237103362E-2</v>
      </c>
      <c r="S7" s="85">
        <v>5.4985523522428466</v>
      </c>
      <c r="T7" s="83">
        <v>0.15219487567256068</v>
      </c>
      <c r="U7" s="84">
        <v>2.0699086963014816E-2</v>
      </c>
      <c r="V7" s="85">
        <v>13.600383634169011</v>
      </c>
      <c r="W7" s="83">
        <v>0.31306487090489427</v>
      </c>
      <c r="X7" s="84">
        <v>4.5798229031890542E-2</v>
      </c>
      <c r="Y7" s="85">
        <v>14.62899011936844</v>
      </c>
      <c r="Z7" s="83">
        <v>0.1465774071778716</v>
      </c>
      <c r="AA7" s="84">
        <v>4.0393822992971548E-2</v>
      </c>
      <c r="AB7" s="85">
        <v>27.558014410743169</v>
      </c>
      <c r="AC7" s="83">
        <v>0.17731269429522623</v>
      </c>
      <c r="AD7" s="84">
        <v>0.10469060689026059</v>
      </c>
      <c r="AE7" s="85">
        <v>59.042928260934545</v>
      </c>
    </row>
    <row r="8" spans="1:34" x14ac:dyDescent="0.25">
      <c r="A8" s="79">
        <v>21626</v>
      </c>
      <c r="B8" s="14" t="s">
        <v>44</v>
      </c>
      <c r="C8" s="79" t="s">
        <v>85</v>
      </c>
      <c r="D8" s="80">
        <v>67.055999999999997</v>
      </c>
      <c r="E8" s="81" t="s">
        <v>35</v>
      </c>
      <c r="F8" s="86">
        <v>5</v>
      </c>
      <c r="G8" s="86">
        <v>1</v>
      </c>
      <c r="H8" s="83">
        <v>0.52045351607492718</v>
      </c>
      <c r="I8" s="84">
        <v>8.131361827174605E-3</v>
      </c>
      <c r="J8" s="85">
        <v>1.5623608210966475</v>
      </c>
      <c r="K8" s="83">
        <v>0.20656045108911547</v>
      </c>
      <c r="L8" s="84">
        <v>6.222644130305475E-3</v>
      </c>
      <c r="M8" s="85">
        <v>3.0125051032256254</v>
      </c>
      <c r="N8" s="83">
        <v>0.20714171526588787</v>
      </c>
      <c r="O8" s="84">
        <v>3.3822337685504279E-2</v>
      </c>
      <c r="P8" s="85">
        <v>16.328115098443501</v>
      </c>
      <c r="Q8" s="83">
        <v>0.5380324566523299</v>
      </c>
      <c r="R8" s="84">
        <v>1.8191640885688982E-2</v>
      </c>
      <c r="S8" s="85">
        <v>3.3811419108204843</v>
      </c>
      <c r="T8" s="83">
        <v>0.21414676653675552</v>
      </c>
      <c r="U8" s="84">
        <v>1.0605184323681001E-2</v>
      </c>
      <c r="V8" s="85">
        <v>4.9522972002758481</v>
      </c>
      <c r="W8" s="83">
        <v>0.40258529023000927</v>
      </c>
      <c r="X8" s="84">
        <v>0.11076494384599796</v>
      </c>
      <c r="Y8" s="85">
        <v>27.513410582566134</v>
      </c>
      <c r="Z8" s="83">
        <v>0.26928798386076369</v>
      </c>
      <c r="AA8" s="84">
        <v>4.6214468790490869E-2</v>
      </c>
      <c r="AB8" s="85">
        <v>17.161727058117165</v>
      </c>
      <c r="AC8" s="83">
        <v>0.38090616299165581</v>
      </c>
      <c r="AD8" s="84">
        <v>0.11289114895958845</v>
      </c>
      <c r="AE8" s="85">
        <v>29.637522289725059</v>
      </c>
    </row>
    <row r="9" spans="1:34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4" x14ac:dyDescent="0.25">
      <c r="A10" s="79">
        <v>21624</v>
      </c>
      <c r="B10" s="14" t="s">
        <v>44</v>
      </c>
      <c r="C10" s="79" t="s">
        <v>75</v>
      </c>
      <c r="D10" s="80">
        <v>31.293816000000003</v>
      </c>
      <c r="E10" s="15" t="s">
        <v>74</v>
      </c>
      <c r="F10" s="86">
        <v>6</v>
      </c>
      <c r="G10" s="86">
        <v>0</v>
      </c>
      <c r="H10" s="83">
        <v>0.26354184297896338</v>
      </c>
      <c r="I10" s="84">
        <v>1.4462931782928755E-2</v>
      </c>
      <c r="J10" s="85">
        <v>5.487907202684025</v>
      </c>
      <c r="K10" s="83">
        <v>0.24421633704116755</v>
      </c>
      <c r="L10" s="84">
        <v>1.4061046458408579E-2</v>
      </c>
      <c r="M10" s="85">
        <v>5.75761909656286</v>
      </c>
      <c r="N10" s="83">
        <v>0.11082079197708695</v>
      </c>
      <c r="O10" s="84">
        <v>3.3542540400501614E-2</v>
      </c>
      <c r="P10" s="85">
        <v>30.267371133240768</v>
      </c>
      <c r="Q10" s="83">
        <v>0.30418278589098779</v>
      </c>
      <c r="R10" s="84">
        <v>2.3347744180564834E-2</v>
      </c>
      <c r="S10" s="85">
        <v>7.6755639252157213</v>
      </c>
      <c r="T10" s="83">
        <v>9.3574853921696399E-2</v>
      </c>
      <c r="U10" s="84">
        <v>1.207689403503376E-2</v>
      </c>
      <c r="V10" s="85">
        <v>12.906131860103919</v>
      </c>
      <c r="W10" s="83">
        <v>0.17217002717976734</v>
      </c>
      <c r="X10" s="84">
        <v>4.7108344320364218E-2</v>
      </c>
      <c r="Y10" s="85">
        <v>27.361524588235753</v>
      </c>
      <c r="Z10" s="83">
        <v>0.1051382485086132</v>
      </c>
      <c r="AA10" s="84">
        <v>1.8663958007980718E-2</v>
      </c>
      <c r="AB10" s="85">
        <v>17.751825118573969</v>
      </c>
      <c r="AC10" s="83">
        <v>0.54441656409386108</v>
      </c>
      <c r="AD10" s="84">
        <v>0.2041698601245778</v>
      </c>
      <c r="AE10" s="85">
        <v>37.502507012144754</v>
      </c>
    </row>
    <row r="11" spans="1:34" x14ac:dyDescent="0.25">
      <c r="C11" s="42"/>
    </row>
    <row r="13" spans="1:34" x14ac:dyDescent="0.25">
      <c r="R13" s="69" t="s">
        <v>97</v>
      </c>
    </row>
    <row r="14" spans="1:34" x14ac:dyDescent="0.25">
      <c r="A14" s="76" t="s">
        <v>3</v>
      </c>
      <c r="B14" s="76" t="s">
        <v>90</v>
      </c>
      <c r="C14" s="76" t="s">
        <v>91</v>
      </c>
      <c r="D14" s="76" t="s">
        <v>94</v>
      </c>
      <c r="E14" s="76" t="s">
        <v>92</v>
      </c>
      <c r="F14" s="77" t="s">
        <v>93</v>
      </c>
      <c r="G14" s="76" t="s">
        <v>95</v>
      </c>
      <c r="H14" s="76" t="s">
        <v>6</v>
      </c>
      <c r="I14" s="78" t="s">
        <v>33</v>
      </c>
      <c r="J14" s="78" t="s">
        <v>34</v>
      </c>
      <c r="K14" s="76" t="s">
        <v>7</v>
      </c>
      <c r="L14" s="78" t="s">
        <v>33</v>
      </c>
      <c r="M14" s="78" t="s">
        <v>34</v>
      </c>
      <c r="N14" s="76" t="s">
        <v>8</v>
      </c>
      <c r="O14" s="78" t="s">
        <v>33</v>
      </c>
      <c r="P14" s="78" t="s">
        <v>34</v>
      </c>
      <c r="Q14" s="76" t="s">
        <v>9</v>
      </c>
      <c r="R14" s="78" t="s">
        <v>33</v>
      </c>
      <c r="S14" s="78" t="s">
        <v>34</v>
      </c>
      <c r="T14" s="76" t="s">
        <v>10</v>
      </c>
      <c r="U14" s="78" t="s">
        <v>33</v>
      </c>
      <c r="V14" s="78" t="s">
        <v>34</v>
      </c>
      <c r="W14" s="76" t="s">
        <v>11</v>
      </c>
      <c r="X14" s="78" t="s">
        <v>33</v>
      </c>
      <c r="Y14" s="78" t="s">
        <v>34</v>
      </c>
      <c r="Z14" s="76" t="s">
        <v>12</v>
      </c>
      <c r="AA14" s="78" t="s">
        <v>33</v>
      </c>
      <c r="AB14" s="78" t="s">
        <v>34</v>
      </c>
      <c r="AC14" s="76" t="s">
        <v>13</v>
      </c>
      <c r="AD14" s="78" t="s">
        <v>33</v>
      </c>
      <c r="AE14" s="78" t="s">
        <v>34</v>
      </c>
      <c r="AF14" s="76" t="s">
        <v>14</v>
      </c>
      <c r="AG14" s="78" t="s">
        <v>33</v>
      </c>
      <c r="AH14" s="78" t="s">
        <v>34</v>
      </c>
    </row>
    <row r="15" spans="1:34" x14ac:dyDescent="0.25">
      <c r="A15" s="79">
        <v>21620</v>
      </c>
      <c r="B15" s="14" t="s">
        <v>44</v>
      </c>
      <c r="C15" s="79" t="s">
        <v>46</v>
      </c>
      <c r="D15" s="80">
        <v>3.072384</v>
      </c>
      <c r="E15" s="81" t="s">
        <v>35</v>
      </c>
      <c r="F15" s="82">
        <v>6</v>
      </c>
      <c r="G15" s="82">
        <v>1</v>
      </c>
      <c r="H15" s="87">
        <v>322.52682161799504</v>
      </c>
      <c r="I15" s="88">
        <v>31.101157031922291</v>
      </c>
      <c r="J15" s="88">
        <v>9.6429676378229736</v>
      </c>
      <c r="K15" s="87">
        <v>249.25998340288396</v>
      </c>
      <c r="L15" s="88">
        <v>29.1778341572074</v>
      </c>
      <c r="M15" s="88">
        <v>11.705783559347621</v>
      </c>
      <c r="N15" s="87">
        <v>177.7651844564372</v>
      </c>
      <c r="O15" s="88">
        <v>31.550058668645498</v>
      </c>
      <c r="P15" s="88">
        <v>17.748165235570688</v>
      </c>
      <c r="Q15" s="87">
        <v>160.53989949216907</v>
      </c>
      <c r="R15" s="88">
        <v>15.396574725197713</v>
      </c>
      <c r="S15" s="88">
        <v>9.5904972993637241</v>
      </c>
      <c r="T15" s="87">
        <v>50.475760640755041</v>
      </c>
      <c r="U15" s="88">
        <v>7.9772134364656875</v>
      </c>
      <c r="V15" s="88">
        <v>15.804047992938496</v>
      </c>
      <c r="W15" s="87">
        <v>32.235839988371978</v>
      </c>
      <c r="X15" s="88">
        <v>7.1869699256195583</v>
      </c>
      <c r="Y15" s="88">
        <v>22.294967118002887</v>
      </c>
      <c r="Z15" s="87">
        <v>37.89330181208696</v>
      </c>
      <c r="AA15" s="88">
        <v>7.522270358919199</v>
      </c>
      <c r="AB15" s="88">
        <v>19.851187410962943</v>
      </c>
      <c r="AC15" s="87">
        <v>66.208177538443877</v>
      </c>
      <c r="AD15" s="88">
        <v>13.681518640818588</v>
      </c>
      <c r="AE15" s="88">
        <v>20.664393960813062</v>
      </c>
      <c r="AF15" s="87">
        <v>1096.9049689491428</v>
      </c>
      <c r="AG15" s="88">
        <v>133.46524044954873</v>
      </c>
      <c r="AH15" s="88">
        <v>12.1674387688672</v>
      </c>
    </row>
    <row r="16" spans="1:34" x14ac:dyDescent="0.25">
      <c r="A16" s="79">
        <v>21621</v>
      </c>
      <c r="B16" s="14" t="s">
        <v>44</v>
      </c>
      <c r="C16" s="79" t="s">
        <v>51</v>
      </c>
      <c r="D16" s="80">
        <v>3.3528000000000002</v>
      </c>
      <c r="E16" s="81" t="s">
        <v>35</v>
      </c>
      <c r="F16" s="86">
        <v>4</v>
      </c>
      <c r="G16" s="86">
        <v>0</v>
      </c>
      <c r="H16" s="87">
        <v>201.53895192325649</v>
      </c>
      <c r="I16" s="88">
        <v>74.537239471646075</v>
      </c>
      <c r="J16" s="88">
        <v>36.984036465580573</v>
      </c>
      <c r="K16" s="87">
        <v>125.94058273967053</v>
      </c>
      <c r="L16" s="88">
        <v>44.656209351455935</v>
      </c>
      <c r="M16" s="88">
        <v>35.458156838740351</v>
      </c>
      <c r="N16" s="87">
        <v>73.964205681827863</v>
      </c>
      <c r="O16" s="88">
        <v>25.101821003450482</v>
      </c>
      <c r="P16" s="88">
        <v>33.937795683808311</v>
      </c>
      <c r="Q16" s="87">
        <v>105.80950723251735</v>
      </c>
      <c r="R16" s="88">
        <v>42.85354866840958</v>
      </c>
      <c r="S16" s="88">
        <v>40.500659902175443</v>
      </c>
      <c r="T16" s="87">
        <v>23.100059809915287</v>
      </c>
      <c r="U16" s="88">
        <v>8.715681861789891</v>
      </c>
      <c r="V16" s="88">
        <v>37.730126820056284</v>
      </c>
      <c r="W16" s="87">
        <v>13.045228861415293</v>
      </c>
      <c r="X16" s="88">
        <v>5.049624637396291</v>
      </c>
      <c r="Y16" s="88">
        <v>38.708593701501769</v>
      </c>
      <c r="Z16" s="87">
        <v>12.275315595735631</v>
      </c>
      <c r="AA16" s="88">
        <v>4.3129120043158062</v>
      </c>
      <c r="AB16" s="88">
        <v>35.134836010359564</v>
      </c>
      <c r="AC16" s="87">
        <v>21.300906647533878</v>
      </c>
      <c r="AD16" s="88">
        <v>7.3759713118005461</v>
      </c>
      <c r="AE16" s="88">
        <v>34.627499354139005</v>
      </c>
      <c r="AF16" s="87">
        <v>576.97475849187231</v>
      </c>
      <c r="AG16" s="88">
        <v>209.55480551942</v>
      </c>
      <c r="AH16" s="88">
        <v>36.319579398441213</v>
      </c>
    </row>
    <row r="17" spans="1:34" x14ac:dyDescent="0.25">
      <c r="A17" s="79">
        <v>21622</v>
      </c>
      <c r="B17" s="14" t="s">
        <v>44</v>
      </c>
      <c r="C17" s="79" t="s">
        <v>59</v>
      </c>
      <c r="D17" s="80">
        <v>17.9832</v>
      </c>
      <c r="E17" s="81" t="s">
        <v>35</v>
      </c>
      <c r="F17" s="86">
        <v>6</v>
      </c>
      <c r="G17" s="86">
        <v>1</v>
      </c>
      <c r="H17" s="87">
        <v>180.8646689824154</v>
      </c>
      <c r="I17" s="88">
        <v>24.935198083359303</v>
      </c>
      <c r="J17" s="88">
        <v>13.786660614065887</v>
      </c>
      <c r="K17" s="87">
        <v>110.6213290282189</v>
      </c>
      <c r="L17" s="88">
        <v>17.649346755497888</v>
      </c>
      <c r="M17" s="88">
        <v>15.954741197328804</v>
      </c>
      <c r="N17" s="87">
        <v>48.638484524874791</v>
      </c>
      <c r="O17" s="88">
        <v>11.5697378564244</v>
      </c>
      <c r="P17" s="88">
        <v>23.787208769852565</v>
      </c>
      <c r="Q17" s="87">
        <v>88.554067705480364</v>
      </c>
      <c r="R17" s="88">
        <v>14.140438296872523</v>
      </c>
      <c r="S17" s="88">
        <v>15.968140892072663</v>
      </c>
      <c r="T17" s="87">
        <v>24.386008634627558</v>
      </c>
      <c r="U17" s="88">
        <v>3.4699192499996845</v>
      </c>
      <c r="V17" s="88">
        <v>14.22913975792037</v>
      </c>
      <c r="W17" s="87">
        <v>7.0739014831209319</v>
      </c>
      <c r="X17" s="88">
        <v>1.44715392557297</v>
      </c>
      <c r="Y17" s="88">
        <v>20.457648852278059</v>
      </c>
      <c r="Z17" s="87">
        <v>10.35908300144609</v>
      </c>
      <c r="AA17" s="88">
        <v>1.8407868206546767</v>
      </c>
      <c r="AB17" s="88">
        <v>17.769785418243195</v>
      </c>
      <c r="AC17" s="87">
        <v>13.694911346554512</v>
      </c>
      <c r="AD17" s="88">
        <v>2.4671965919868044</v>
      </c>
      <c r="AE17" s="88">
        <v>18.015425799799161</v>
      </c>
      <c r="AF17" s="87">
        <v>484.19245470673849</v>
      </c>
      <c r="AG17" s="88">
        <v>76.621298449082047</v>
      </c>
      <c r="AH17" s="88">
        <v>15.824554411011912</v>
      </c>
    </row>
    <row r="18" spans="1:34" x14ac:dyDescent="0.25">
      <c r="A18" s="79">
        <v>21623</v>
      </c>
      <c r="B18" s="14" t="s">
        <v>44</v>
      </c>
      <c r="C18" s="79" t="s">
        <v>67</v>
      </c>
      <c r="D18" s="80">
        <v>31.165800000000001</v>
      </c>
      <c r="E18" s="81" t="s">
        <v>35</v>
      </c>
      <c r="F18" s="86">
        <v>7</v>
      </c>
      <c r="G18" s="86">
        <v>0</v>
      </c>
      <c r="H18" s="87">
        <v>221.3635769993698</v>
      </c>
      <c r="I18" s="88">
        <v>17.788636336845666</v>
      </c>
      <c r="J18" s="88">
        <v>8.0359364345184527</v>
      </c>
      <c r="K18" s="87">
        <v>150.65655530246713</v>
      </c>
      <c r="L18" s="88">
        <v>12.080501492049512</v>
      </c>
      <c r="M18" s="88">
        <v>8.0185700965988325</v>
      </c>
      <c r="N18" s="87">
        <v>54.636443426070272</v>
      </c>
      <c r="O18" s="88">
        <v>6.3271956435894907</v>
      </c>
      <c r="P18" s="88">
        <v>11.580540838370919</v>
      </c>
      <c r="Q18" s="87">
        <v>114.63324442845214</v>
      </c>
      <c r="R18" s="88">
        <v>9.0471033711174194</v>
      </c>
      <c r="S18" s="88">
        <v>7.8922160985892109</v>
      </c>
      <c r="T18" s="87">
        <v>30.618046393959439</v>
      </c>
      <c r="U18" s="88">
        <v>2.42003190419338</v>
      </c>
      <c r="V18" s="88">
        <v>7.9039396343419943</v>
      </c>
      <c r="W18" s="87">
        <v>9.1748809822001878</v>
      </c>
      <c r="X18" s="88">
        <v>1.1987870457714032</v>
      </c>
      <c r="Y18" s="88">
        <v>13.065968355307508</v>
      </c>
      <c r="Z18" s="87">
        <v>13.311492433866752</v>
      </c>
      <c r="AA18" s="88">
        <v>1.1579467987386918</v>
      </c>
      <c r="AB18" s="88">
        <v>8.6988502941463857</v>
      </c>
      <c r="AC18" s="87">
        <v>18.291433422813849</v>
      </c>
      <c r="AD18" s="88">
        <v>1.6987589564113439</v>
      </c>
      <c r="AE18" s="88">
        <v>9.2871833340987902</v>
      </c>
      <c r="AF18" s="87">
        <v>612.68567338919945</v>
      </c>
      <c r="AG18" s="88">
        <v>50.70478400944021</v>
      </c>
      <c r="AH18" s="88">
        <v>8.2758233482033372</v>
      </c>
    </row>
    <row r="19" spans="1:34" x14ac:dyDescent="0.25">
      <c r="A19" s="79">
        <v>21625</v>
      </c>
      <c r="B19" s="14" t="s">
        <v>44</v>
      </c>
      <c r="C19" s="79" t="s">
        <v>78</v>
      </c>
      <c r="D19" s="80">
        <v>51.968400000000003</v>
      </c>
      <c r="E19" s="81" t="s">
        <v>35</v>
      </c>
      <c r="F19" s="86">
        <v>4</v>
      </c>
      <c r="G19" s="86">
        <v>0</v>
      </c>
      <c r="H19" s="87">
        <v>64.641382235260423</v>
      </c>
      <c r="I19" s="88">
        <v>10.997569341101128</v>
      </c>
      <c r="J19" s="88">
        <v>17.013202627808603</v>
      </c>
      <c r="K19" s="87">
        <v>44.943297357684173</v>
      </c>
      <c r="L19" s="88">
        <v>10.247369270097892</v>
      </c>
      <c r="M19" s="88">
        <v>22.800661884114852</v>
      </c>
      <c r="N19" s="87">
        <v>21.828973997343759</v>
      </c>
      <c r="O19" s="88">
        <v>7.8872238682028852</v>
      </c>
      <c r="P19" s="88">
        <v>36.131903721918562</v>
      </c>
      <c r="Q19" s="87">
        <v>41.638266694439608</v>
      </c>
      <c r="R19" s="88">
        <v>8.9248563387719191</v>
      </c>
      <c r="S19" s="88">
        <v>21.434264793648936</v>
      </c>
      <c r="T19" s="87">
        <v>10.922949269314049</v>
      </c>
      <c r="U19" s="88">
        <v>3.9738380937820996</v>
      </c>
      <c r="V19" s="88">
        <v>36.380633067168432</v>
      </c>
      <c r="W19" s="87">
        <v>5.1002723366717575</v>
      </c>
      <c r="X19" s="88">
        <v>1.5596069083433235</v>
      </c>
      <c r="Y19" s="88">
        <v>30.578894721552519</v>
      </c>
      <c r="Z19" s="87">
        <v>5.3085576120449369</v>
      </c>
      <c r="AA19" s="88">
        <v>1.4927719763323959</v>
      </c>
      <c r="AB19" s="88">
        <v>28.120105034658511</v>
      </c>
      <c r="AC19" s="87">
        <v>8.8440412889955962</v>
      </c>
      <c r="AD19" s="88">
        <v>2.2577280780305267</v>
      </c>
      <c r="AE19" s="88">
        <v>25.528239910410157</v>
      </c>
      <c r="AF19" s="87">
        <v>203.22774079175429</v>
      </c>
      <c r="AG19" s="88">
        <v>45.724460320430282</v>
      </c>
      <c r="AH19" s="88">
        <v>22.499123467245418</v>
      </c>
    </row>
    <row r="20" spans="1:34" x14ac:dyDescent="0.25">
      <c r="A20" s="79">
        <v>21626</v>
      </c>
      <c r="B20" s="14" t="s">
        <v>44</v>
      </c>
      <c r="C20" s="79" t="s">
        <v>85</v>
      </c>
      <c r="D20" s="80">
        <v>67.055999999999997</v>
      </c>
      <c r="E20" s="81" t="s">
        <v>35</v>
      </c>
      <c r="F20" s="86">
        <v>5</v>
      </c>
      <c r="G20" s="86">
        <v>1</v>
      </c>
      <c r="H20" s="87">
        <v>158.96384257243878</v>
      </c>
      <c r="I20" s="88">
        <v>29.112451325768202</v>
      </c>
      <c r="J20" s="88">
        <v>18.313882487146</v>
      </c>
      <c r="K20" s="87">
        <v>113.75450292543542</v>
      </c>
      <c r="L20" s="88">
        <v>20.110946520090174</v>
      </c>
      <c r="M20" s="88">
        <v>17.679253130992656</v>
      </c>
      <c r="N20" s="87">
        <v>37.08916044210288</v>
      </c>
      <c r="O20" s="88">
        <v>8.3685341916641516</v>
      </c>
      <c r="P20" s="88">
        <v>22.563288281296217</v>
      </c>
      <c r="Q20" s="87">
        <v>91.39424777825927</v>
      </c>
      <c r="R20" s="88">
        <v>17.788219649886752</v>
      </c>
      <c r="S20" s="88">
        <v>19.463172007328659</v>
      </c>
      <c r="T20" s="87">
        <v>21.769712537812005</v>
      </c>
      <c r="U20" s="88">
        <v>3.9533229011799231</v>
      </c>
      <c r="V20" s="88">
        <v>18.15973864750562</v>
      </c>
      <c r="W20" s="87">
        <v>6.9460757437553031</v>
      </c>
      <c r="X20" s="88">
        <v>1.4871568376955187</v>
      </c>
      <c r="Y20" s="88">
        <v>21.410029094953508</v>
      </c>
      <c r="Z20" s="87">
        <v>10.526830162358825</v>
      </c>
      <c r="AA20" s="88">
        <v>2.0289915902860276</v>
      </c>
      <c r="AB20" s="88">
        <v>19.274478252163387</v>
      </c>
      <c r="AC20" s="87">
        <v>16.577106858097572</v>
      </c>
      <c r="AD20" s="88">
        <v>3.2245094569674353</v>
      </c>
      <c r="AE20" s="88">
        <v>19.451581536933446</v>
      </c>
      <c r="AF20" s="87">
        <v>457.02147902026007</v>
      </c>
      <c r="AG20" s="88">
        <v>84.210078593827191</v>
      </c>
      <c r="AH20" s="88">
        <v>18.425847024597743</v>
      </c>
    </row>
    <row r="21" spans="1:34" x14ac:dyDescent="0.25">
      <c r="A21" s="14"/>
      <c r="B21" s="14"/>
      <c r="C21" s="14"/>
      <c r="D21" s="14"/>
      <c r="E21" s="14"/>
      <c r="F21" s="14"/>
      <c r="G21" s="14"/>
      <c r="H21" s="89"/>
      <c r="I21" s="79"/>
      <c r="J21" s="79"/>
      <c r="K21" s="89"/>
      <c r="L21" s="79"/>
      <c r="M21" s="79"/>
      <c r="N21" s="89"/>
      <c r="O21" s="79"/>
      <c r="P21" s="79"/>
      <c r="Q21" s="89"/>
      <c r="R21" s="79"/>
      <c r="S21" s="79"/>
      <c r="T21" s="89"/>
      <c r="U21" s="79"/>
      <c r="V21" s="79"/>
      <c r="W21" s="89"/>
      <c r="X21" s="79"/>
      <c r="Y21" s="79"/>
      <c r="Z21" s="89"/>
      <c r="AA21" s="79"/>
      <c r="AB21" s="79"/>
      <c r="AC21" s="89"/>
      <c r="AD21" s="79"/>
      <c r="AE21" s="79"/>
      <c r="AF21" s="89"/>
      <c r="AG21" s="79"/>
      <c r="AH21" s="79"/>
    </row>
    <row r="22" spans="1:34" x14ac:dyDescent="0.25">
      <c r="A22" s="79">
        <v>21624</v>
      </c>
      <c r="B22" s="14" t="s">
        <v>44</v>
      </c>
      <c r="C22" s="79" t="s">
        <v>75</v>
      </c>
      <c r="D22" s="80">
        <v>31.293816000000003</v>
      </c>
      <c r="E22" s="15" t="s">
        <v>74</v>
      </c>
      <c r="F22" s="86">
        <v>6</v>
      </c>
      <c r="G22" s="86">
        <v>0</v>
      </c>
      <c r="H22" s="87">
        <v>86.873118544531522</v>
      </c>
      <c r="I22" s="88">
        <v>14.330610712545159</v>
      </c>
      <c r="J22" s="88">
        <v>16.496024262326014</v>
      </c>
      <c r="K22" s="87">
        <v>65.470194088482998</v>
      </c>
      <c r="L22" s="88">
        <v>8.0288032295401521</v>
      </c>
      <c r="M22" s="88">
        <v>12.26329529234207</v>
      </c>
      <c r="N22" s="87">
        <v>24.694399446526564</v>
      </c>
      <c r="O22" s="88">
        <v>6.7336036993643269</v>
      </c>
      <c r="P22" s="88">
        <v>27.267736208549319</v>
      </c>
      <c r="Q22" s="87">
        <v>35.585916449946566</v>
      </c>
      <c r="R22" s="88">
        <v>5.7165271129315807</v>
      </c>
      <c r="S22" s="88">
        <v>16.06401543985012</v>
      </c>
      <c r="T22" s="87">
        <v>18.401019543174822</v>
      </c>
      <c r="U22" s="88">
        <v>2.7978363010159062</v>
      </c>
      <c r="V22" s="88">
        <v>15.204789574030206</v>
      </c>
      <c r="W22" s="87">
        <v>13.755050692449677</v>
      </c>
      <c r="X22" s="88">
        <v>1.7883513611579147</v>
      </c>
      <c r="Y22" s="88">
        <v>13.001415997249385</v>
      </c>
      <c r="Z22" s="87">
        <v>9.1046154386027975</v>
      </c>
      <c r="AA22" s="88">
        <v>1.3273682274295158</v>
      </c>
      <c r="AB22" s="88">
        <v>14.579069663959524</v>
      </c>
      <c r="AC22" s="87">
        <v>16.510921042153822</v>
      </c>
      <c r="AD22" s="88">
        <v>2.2624969768532108</v>
      </c>
      <c r="AE22" s="88">
        <v>13.703033108067434</v>
      </c>
      <c r="AF22" s="87">
        <v>270.39523524586878</v>
      </c>
      <c r="AG22" s="88">
        <v>38.75354066344417</v>
      </c>
      <c r="AH22" s="88">
        <v>14.332183268024604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AAR Results</vt:lpstr>
      <vt:lpstr>AAR Summary</vt:lpstr>
    </vt:vector>
  </TitlesOfParts>
  <Company>Northern Arizona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Jordon Bright</dc:creator>
  <cp:lastModifiedBy>Jordon Bright</cp:lastModifiedBy>
  <dcterms:created xsi:type="dcterms:W3CDTF">2021-01-12T20:45:36Z</dcterms:created>
  <dcterms:modified xsi:type="dcterms:W3CDTF">2021-08-17T19:33:28Z</dcterms:modified>
</cp:coreProperties>
</file>